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80" windowWidth="12120" windowHeight="8445" activeTab="0"/>
  </bookViews>
  <sheets>
    <sheet name="bilans" sheetId="1" r:id="rId1"/>
    <sheet name="rzis" sheetId="2" r:id="rId2"/>
    <sheet name="Struktura rozrach" sheetId="3" r:id="rId3"/>
  </sheets>
  <definedNames>
    <definedName name="_xlnm.Print_Area" localSheetId="0">'bilans'!$B$81:$K$133</definedName>
    <definedName name="_xlnm.Print_Area" localSheetId="1">'rzis'!$B$1:$K$51</definedName>
    <definedName name="_xlnm.Print_Area" localSheetId="2">'Struktura rozrach'!$B$1:$I$32</definedName>
  </definedNames>
  <calcPr fullCalcOnLoad="1"/>
</workbook>
</file>

<file path=xl/sharedStrings.xml><?xml version="1.0" encoding="utf-8"?>
<sst xmlns="http://schemas.openxmlformats.org/spreadsheetml/2006/main" count="375" uniqueCount="188">
  <si>
    <t>AKTYWA</t>
  </si>
  <si>
    <t>Wykonanie</t>
  </si>
  <si>
    <t>Plan</t>
  </si>
  <si>
    <t>Wartości niematerialne i prawne</t>
  </si>
  <si>
    <t>Należności długoterminowe</t>
  </si>
  <si>
    <t>Zapasy</t>
  </si>
  <si>
    <t>Towary</t>
  </si>
  <si>
    <t>C.</t>
  </si>
  <si>
    <t>PASYWA</t>
  </si>
  <si>
    <t>A.</t>
  </si>
  <si>
    <t>II.</t>
  </si>
  <si>
    <t>B.</t>
  </si>
  <si>
    <t>D.</t>
  </si>
  <si>
    <t>Zobowiązania krótkoterminowe</t>
  </si>
  <si>
    <t>Fundusze specjalne</t>
  </si>
  <si>
    <t>E.</t>
  </si>
  <si>
    <t>BILANS</t>
  </si>
  <si>
    <t>31-12-2005</t>
  </si>
  <si>
    <t>Aktywa trwałe</t>
  </si>
  <si>
    <t>I.</t>
  </si>
  <si>
    <t>1.</t>
  </si>
  <si>
    <t>Koszty zakończonych prac rozwojowych</t>
  </si>
  <si>
    <t>2.</t>
  </si>
  <si>
    <t>Wartość firmy</t>
  </si>
  <si>
    <t>3.</t>
  </si>
  <si>
    <t>Inne wartości niematerialne i prawne</t>
  </si>
  <si>
    <t>4.</t>
  </si>
  <si>
    <t>Zaliczki na poczet wartości niematerialnych i prawnych</t>
  </si>
  <si>
    <t>Rzeczowe aktywa trwałe</t>
  </si>
  <si>
    <t>Środki trwałe</t>
  </si>
  <si>
    <t>a) grunty (w tym prawo użytkowania wieczystego gruntu)</t>
  </si>
  <si>
    <t>b) budynki, lokale i obiekty inżynierii lądowej i wodnej</t>
  </si>
  <si>
    <t>c) urządzenia techniczne i maszyny</t>
  </si>
  <si>
    <t>d) środki transportu</t>
  </si>
  <si>
    <t>e) inne środki trwałe</t>
  </si>
  <si>
    <t>Środki trwałe w budowie</t>
  </si>
  <si>
    <t>Zaliczki na środki trwałe w budowie</t>
  </si>
  <si>
    <t>III.</t>
  </si>
  <si>
    <t>Od jednostek powiązanych</t>
  </si>
  <si>
    <t>Od pozostałych jednostek</t>
  </si>
  <si>
    <t>IV.</t>
  </si>
  <si>
    <t>Inwestycje długoterminowe</t>
  </si>
  <si>
    <t>Nieruchomości</t>
  </si>
  <si>
    <t>Długoterminowe aktywa finansowe</t>
  </si>
  <si>
    <t>a) w jednostkach powiązanych</t>
  </si>
  <si>
    <t xml:space="preserve">             - udziały lub akcje</t>
  </si>
  <si>
    <t xml:space="preserve">             - inne papiery wartościowe</t>
  </si>
  <si>
    <t xml:space="preserve">             - udzielone pożyczki</t>
  </si>
  <si>
    <t xml:space="preserve">             - inne długotrwałe aktywa finansowe</t>
  </si>
  <si>
    <t>b) w pozostałych jednostkach</t>
  </si>
  <si>
    <t xml:space="preserve">             - inne długoterminowe aktywa finansowe</t>
  </si>
  <si>
    <t>Inne inwestycje długoterminowe</t>
  </si>
  <si>
    <t>V.</t>
  </si>
  <si>
    <t>Długoterminowe rozliczenia międzyokresowe</t>
  </si>
  <si>
    <t>Akywa z tytułu odroczonego podatku dochodowego</t>
  </si>
  <si>
    <t>Inne rozliczenia międzyokresowe</t>
  </si>
  <si>
    <t>Aktywa obrotowe</t>
  </si>
  <si>
    <t xml:space="preserve">Materiały </t>
  </si>
  <si>
    <t>Półprodukty i produkty w toku</t>
  </si>
  <si>
    <t>Produkty gotowe</t>
  </si>
  <si>
    <t>5.</t>
  </si>
  <si>
    <t>Zaliczki na dostawy</t>
  </si>
  <si>
    <t>Należności krótkoterminowe</t>
  </si>
  <si>
    <t>Należności od jednostek powiązanych</t>
  </si>
  <si>
    <t>a) z tytułu dostaw i usług, o okresie spłaty:</t>
  </si>
  <si>
    <t xml:space="preserve">            - do 12 miesięcy</t>
  </si>
  <si>
    <t xml:space="preserve">            - powyżej 12 miesiecy</t>
  </si>
  <si>
    <t>b) inne</t>
  </si>
  <si>
    <t>Należności od pozostałych jednostek</t>
  </si>
  <si>
    <t>b) z tytułu podatków, dotacji, ceł, ubezp. społ. i zdrow. oraz innych świadczeń</t>
  </si>
  <si>
    <t>c) inne</t>
  </si>
  <si>
    <t>d) dochodzone na drodze sądowej</t>
  </si>
  <si>
    <t>Inwestycje krótkoterminowe</t>
  </si>
  <si>
    <t xml:space="preserve"> Krótkoterminowe aktywa finansowe</t>
  </si>
  <si>
    <t xml:space="preserve">             - inne krótkoterminowe aktywa finansowe</t>
  </si>
  <si>
    <t>c) środki pieniężne i inne aktywa pieniężne</t>
  </si>
  <si>
    <t xml:space="preserve">            - środki pieniężne w kasie i na rachunkach</t>
  </si>
  <si>
    <t xml:space="preserve">            - inne środki pieniężne</t>
  </si>
  <si>
    <t xml:space="preserve">            - inne aktywa pieniężne</t>
  </si>
  <si>
    <t>Inne inwestycje krótkoterminowe</t>
  </si>
  <si>
    <t>Krótkoterminowe rozliczenia międzyokresowe</t>
  </si>
  <si>
    <t>AKTYWA  RAZEM</t>
  </si>
  <si>
    <t>Kapitał (fundusz) własny</t>
  </si>
  <si>
    <t>Kapitał (fundusz) podstawowy</t>
  </si>
  <si>
    <t>Należne wpłaty na kapitał podstawowy(wielkość ujemna)</t>
  </si>
  <si>
    <t>Udziały (akcje)własne (wielkość ujemna)</t>
  </si>
  <si>
    <t>Kapitał (fundusz) zapasowy</t>
  </si>
  <si>
    <t>Kapitał (fundusz) z aktualizacji wyceny</t>
  </si>
  <si>
    <t>VI.</t>
  </si>
  <si>
    <t>Pozostałe kapitały (fundusze) rezerwowe</t>
  </si>
  <si>
    <t>VII.</t>
  </si>
  <si>
    <t xml:space="preserve"> Zysk (strata) z lat ubiegłych</t>
  </si>
  <si>
    <t>VIII.</t>
  </si>
  <si>
    <t>Zysk (strata) netto</t>
  </si>
  <si>
    <t>IX.</t>
  </si>
  <si>
    <t>Odpisy z zysku netto w ciągu roku obrotowego (wielkość ujemna)</t>
  </si>
  <si>
    <t>Zobowiązania i rezerwy na zobowiązania</t>
  </si>
  <si>
    <t>Rezerwy na zobowiązania</t>
  </si>
  <si>
    <t>Rezerwa z tytułu odroczonego podatku dochodowego</t>
  </si>
  <si>
    <t>Rezerwa na świadczenia emerytalne i podobne</t>
  </si>
  <si>
    <t xml:space="preserve">        - długoterminowa</t>
  </si>
  <si>
    <t xml:space="preserve">        - krótkoterminowa</t>
  </si>
  <si>
    <t>Pozostałe rezerwy</t>
  </si>
  <si>
    <t xml:space="preserve">        - długoterminowe</t>
  </si>
  <si>
    <t xml:space="preserve">        - krótkoterminowe</t>
  </si>
  <si>
    <t>Zobowiązania długoterminowe</t>
  </si>
  <si>
    <t>Wobec jednostek powiązanych</t>
  </si>
  <si>
    <t>Wobec pozostałych jednostek</t>
  </si>
  <si>
    <t>a) kredyty i pożyczki</t>
  </si>
  <si>
    <t>b) z tytułu emisji dłużnych papierów wartościowych</t>
  </si>
  <si>
    <t>c) inne zobowiązania finansowe</t>
  </si>
  <si>
    <t>d) inne</t>
  </si>
  <si>
    <t>a) z tytułu dostaw i usług, o okresie wymagalności:</t>
  </si>
  <si>
    <t xml:space="preserve">            - powyżej 12 miesięcy</t>
  </si>
  <si>
    <t>d) z tytułu dostaw i usług, o okresie wymagalności:</t>
  </si>
  <si>
    <t xml:space="preserve">           - do 12 miesiecy</t>
  </si>
  <si>
    <t xml:space="preserve">           - powyżej 12 miesięcy</t>
  </si>
  <si>
    <t>e) zaliczki otrzymane na dostawy</t>
  </si>
  <si>
    <t>f) zobowiązania wekslowe</t>
  </si>
  <si>
    <t>g) z tytułu podatków, ceł, ubezpieczeń i innych świadczeń</t>
  </si>
  <si>
    <t>h) z tytułu wynagrodzeń</t>
  </si>
  <si>
    <t>i) inne</t>
  </si>
  <si>
    <t>Rozliczenia międzyokresowe</t>
  </si>
  <si>
    <t>Ujemna wartość firmy</t>
  </si>
  <si>
    <t xml:space="preserve"> Inne rozliczenia międzyokresowe</t>
  </si>
  <si>
    <t>PASYWA RAZEM</t>
  </si>
  <si>
    <t>RACHUNEK ZYSKÓW I STRAT</t>
  </si>
  <si>
    <t>Zużycie materiałów i energii</t>
  </si>
  <si>
    <t>Usługi obce</t>
  </si>
  <si>
    <t>Podatki i opłaty</t>
  </si>
  <si>
    <t>Wynagrodzenia</t>
  </si>
  <si>
    <t>Amortyzacja</t>
  </si>
  <si>
    <t>Pozostałe koszty operacyjne</t>
  </si>
  <si>
    <t>F.</t>
  </si>
  <si>
    <t>G.</t>
  </si>
  <si>
    <t>H.</t>
  </si>
  <si>
    <t>J.</t>
  </si>
  <si>
    <t>Dotacje</t>
  </si>
  <si>
    <t>Pozostałe przychody operacyjne</t>
  </si>
  <si>
    <t>Wyszczególnienie</t>
  </si>
  <si>
    <t xml:space="preserve">Plan </t>
  </si>
  <si>
    <t>Przychody netto ze sprzedaży i zrównane z nimi,   w tym:</t>
  </si>
  <si>
    <t xml:space="preserve">     - od jednostek powiązanych</t>
  </si>
  <si>
    <t>Przychody netto ze sprzedaży produktów</t>
  </si>
  <si>
    <t>Zmiana stanu produktów (zwiększenie-wartość dodatnia, zmniejszenie-wartość ujemna)</t>
  </si>
  <si>
    <t xml:space="preserve">Koszt wytworzenia produktów na własne potrzeby jednostki </t>
  </si>
  <si>
    <t>Przychody netto ze sprzedaży towarów i materiałów</t>
  </si>
  <si>
    <t>Koszty działalności operacyjnej</t>
  </si>
  <si>
    <t>Ubezpieczenia społeczne i inne świadczenia</t>
  </si>
  <si>
    <t>Pozostałe koszty rodzajowe</t>
  </si>
  <si>
    <t xml:space="preserve">Wartość sprzedanych towarów i materiałów </t>
  </si>
  <si>
    <t xml:space="preserve">Zysk (strata) ze sprzedaży (A-B) </t>
  </si>
  <si>
    <t>Zysk ze zbycia niefinansowych aktywów trwałych</t>
  </si>
  <si>
    <t>Inne przychody operacyjne</t>
  </si>
  <si>
    <t>Strata ze zbycia niefinansowych aktywów trwałych</t>
  </si>
  <si>
    <t>Aktualizacja wartosci aktywów niefinansowych</t>
  </si>
  <si>
    <t>Inne koszty operacyjne</t>
  </si>
  <si>
    <t>Zysk (strata) z działalności operacyjnej (C+D-E)</t>
  </si>
  <si>
    <t>Przychody finansowe</t>
  </si>
  <si>
    <t>Dywidendy i udziały w zyskach, w tym:</t>
  </si>
  <si>
    <t xml:space="preserve">      - od jednostek powiązanych</t>
  </si>
  <si>
    <t>Odsetki, w tym:</t>
  </si>
  <si>
    <t>Zysk ze zbycia inwestycji</t>
  </si>
  <si>
    <t>Aktualizacja wartości inwestycji</t>
  </si>
  <si>
    <t>Inne</t>
  </si>
  <si>
    <t>H. Koszty finansowe</t>
  </si>
  <si>
    <t xml:space="preserve">     - dla jednostek powiązanych</t>
  </si>
  <si>
    <t>Strata ze zbycia inwestycji</t>
  </si>
  <si>
    <t>Zysk (strata) z działalności gospodarczej (F+G-H)</t>
  </si>
  <si>
    <t>Wynik zdarzeń nadzwyczajnych (J.I.-J.II.)</t>
  </si>
  <si>
    <t>Zyski nadzwyczajne</t>
  </si>
  <si>
    <t>Straty nadzwyczajne</t>
  </si>
  <si>
    <t>K.</t>
  </si>
  <si>
    <r>
      <t>Zysk (strata) brutto ( I</t>
    </r>
    <r>
      <rPr>
        <b/>
        <sz val="10"/>
        <rFont val="Times New Roman"/>
        <family val="1"/>
      </rPr>
      <t>+/-</t>
    </r>
    <r>
      <rPr>
        <b/>
        <sz val="12"/>
        <rFont val="Times New Roman"/>
        <family val="1"/>
      </rPr>
      <t>J )</t>
    </r>
  </si>
  <si>
    <t>L.</t>
  </si>
  <si>
    <t>Podatek dochodowy</t>
  </si>
  <si>
    <t>M.</t>
  </si>
  <si>
    <t>Pozostałe obowiązkowe zmniejszenia zysku (zwiększenia straty)</t>
  </si>
  <si>
    <t>N.</t>
  </si>
  <si>
    <t>Zysk (strata) netto ( K-L-M )</t>
  </si>
  <si>
    <t>w tys.</t>
  </si>
  <si>
    <t>Zwłoka w płatności</t>
  </si>
  <si>
    <t>do 30 dni</t>
  </si>
  <si>
    <t>od 30 do 90 dni</t>
  </si>
  <si>
    <t>od 90 do 180 dni</t>
  </si>
  <si>
    <t>od 180 dni do 1 rok</t>
  </si>
  <si>
    <t>ponad 1 rok</t>
  </si>
  <si>
    <t>Struktura czasowa rozrachunków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</si>
</sst>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\ yy"/>
    <numFmt numFmtId="165" formatCode="#,##0.0"/>
    <numFmt numFmtId="166" formatCode="mmm/yyyy"/>
  </numFmts>
  <fonts count="8">
    <font>
      <sz val="12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Times New Roman"/>
      <family val="1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hair"/>
      <bottom style="double"/>
    </border>
    <border>
      <left style="thin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double"/>
      <bottom style="medium"/>
    </border>
    <border>
      <left style="thin"/>
      <right style="thin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wrapText="1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3" fontId="1" fillId="2" borderId="10" xfId="0" applyNumberFormat="1" applyFont="1" applyFill="1" applyBorder="1" applyAlignment="1">
      <alignment/>
    </xf>
    <xf numFmtId="3" fontId="1" fillId="0" borderId="2" xfId="0" applyNumberFormat="1" applyFont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/>
    </xf>
    <xf numFmtId="3" fontId="1" fillId="0" borderId="2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2" fillId="2" borderId="11" xfId="0" applyNumberFormat="1" applyFont="1" applyFill="1" applyBorder="1" applyAlignment="1">
      <alignment/>
    </xf>
    <xf numFmtId="3" fontId="2" fillId="2" borderId="12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0" fontId="6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4" fontId="3" fillId="2" borderId="18" xfId="0" applyNumberFormat="1" applyFont="1" applyFill="1" applyBorder="1" applyAlignment="1">
      <alignment horizontal="center"/>
    </xf>
    <xf numFmtId="164" fontId="3" fillId="2" borderId="18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/>
    </xf>
    <xf numFmtId="4" fontId="1" fillId="0" borderId="2" xfId="0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 horizontal="right"/>
    </xf>
    <xf numFmtId="0" fontId="1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1" fillId="0" borderId="2" xfId="0" applyFont="1" applyFill="1" applyBorder="1" applyAlignment="1">
      <alignment wrapText="1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2" fillId="2" borderId="20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1" fillId="0" borderId="24" xfId="0" applyNumberFormat="1" applyFont="1" applyBorder="1" applyAlignment="1">
      <alignment/>
    </xf>
    <xf numFmtId="0" fontId="7" fillId="0" borderId="0" xfId="0" applyFont="1" applyFill="1" applyAlignment="1">
      <alignment horizontal="center"/>
    </xf>
    <xf numFmtId="3" fontId="2" fillId="2" borderId="25" xfId="0" applyNumberFormat="1" applyFont="1" applyFill="1" applyBorder="1" applyAlignment="1">
      <alignment horizontal="center"/>
    </xf>
    <xf numFmtId="3" fontId="2" fillId="2" borderId="26" xfId="0" applyNumberFormat="1" applyFont="1" applyFill="1" applyBorder="1" applyAlignment="1">
      <alignment horizontal="center"/>
    </xf>
    <xf numFmtId="3" fontId="2" fillId="2" borderId="27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40"/>
  <sheetViews>
    <sheetView tabSelected="1" zoomScale="75" zoomScaleNormal="75" zoomScaleSheetLayoutView="75" workbookViewId="0" topLeftCell="A1">
      <selection activeCell="G83" sqref="G83"/>
    </sheetView>
  </sheetViews>
  <sheetFormatPr defaultColWidth="8.796875" defaultRowHeight="15" customHeight="1" outlineLevelCol="1"/>
  <cols>
    <col min="1" max="1" width="1.390625" style="44" customWidth="1"/>
    <col min="2" max="2" width="5.5" style="41" customWidth="1"/>
    <col min="3" max="3" width="51.19921875" style="44" customWidth="1"/>
    <col min="4" max="4" width="14" style="43" hidden="1" customWidth="1" outlineLevel="1"/>
    <col min="5" max="5" width="15.19921875" style="44" hidden="1" customWidth="1" outlineLevel="1"/>
    <col min="6" max="6" width="14" style="44" hidden="1" customWidth="1" outlineLevel="1"/>
    <col min="7" max="7" width="14" style="44" customWidth="1" collapsed="1"/>
    <col min="8" max="11" width="14.09765625" style="67" customWidth="1"/>
    <col min="12" max="16384" width="9" style="44" customWidth="1"/>
  </cols>
  <sheetData>
    <row r="1" ht="15" customHeight="1">
      <c r="C1" s="42" t="s">
        <v>16</v>
      </c>
    </row>
    <row r="2" spans="4:11" ht="15" customHeight="1" thickBot="1">
      <c r="D2" s="45" t="s">
        <v>180</v>
      </c>
      <c r="E2" s="45" t="s">
        <v>180</v>
      </c>
      <c r="F2" s="45" t="s">
        <v>180</v>
      </c>
      <c r="G2" s="45" t="s">
        <v>180</v>
      </c>
      <c r="H2" s="68" t="s">
        <v>180</v>
      </c>
      <c r="I2" s="68" t="s">
        <v>180</v>
      </c>
      <c r="J2" s="68" t="s">
        <v>180</v>
      </c>
      <c r="K2" s="68" t="s">
        <v>180</v>
      </c>
    </row>
    <row r="3" spans="2:11" ht="15" customHeight="1">
      <c r="B3" s="46"/>
      <c r="C3" s="47" t="s">
        <v>0</v>
      </c>
      <c r="D3" s="48" t="s">
        <v>1</v>
      </c>
      <c r="E3" s="48" t="s">
        <v>1</v>
      </c>
      <c r="F3" s="48" t="s">
        <v>1</v>
      </c>
      <c r="G3" s="48" t="s">
        <v>1</v>
      </c>
      <c r="H3" s="69" t="s">
        <v>2</v>
      </c>
      <c r="I3" s="69" t="s">
        <v>2</v>
      </c>
      <c r="J3" s="69" t="s">
        <v>2</v>
      </c>
      <c r="K3" s="69" t="s">
        <v>2</v>
      </c>
    </row>
    <row r="4" spans="2:11" ht="15" customHeight="1" thickBot="1">
      <c r="B4" s="49"/>
      <c r="C4" s="50"/>
      <c r="D4" s="51">
        <v>37986</v>
      </c>
      <c r="E4" s="52">
        <v>38352</v>
      </c>
      <c r="F4" s="51" t="s">
        <v>17</v>
      </c>
      <c r="G4" s="51">
        <v>38990</v>
      </c>
      <c r="H4" s="3">
        <v>39082</v>
      </c>
      <c r="I4" s="3">
        <v>39447</v>
      </c>
      <c r="J4" s="3">
        <v>39813</v>
      </c>
      <c r="K4" s="3">
        <v>40178</v>
      </c>
    </row>
    <row r="5" spans="2:11" ht="15" customHeight="1" thickTop="1">
      <c r="B5" s="53" t="s">
        <v>9</v>
      </c>
      <c r="C5" s="54" t="s">
        <v>18</v>
      </c>
      <c r="D5" s="55">
        <f>D6+D11+D20+D23+D38</f>
        <v>60157</v>
      </c>
      <c r="E5" s="55">
        <f aca="true" t="shared" si="0" ref="E5:K5">E6+E11+E20+E23+E38</f>
        <v>67035</v>
      </c>
      <c r="F5" s="55">
        <f t="shared" si="0"/>
        <v>61897</v>
      </c>
      <c r="G5" s="55">
        <f>G6+G11+G20+G23+G38</f>
        <v>58070</v>
      </c>
      <c r="H5" s="24">
        <f t="shared" si="0"/>
        <v>56355</v>
      </c>
      <c r="I5" s="24">
        <f t="shared" si="0"/>
        <v>50311.6</v>
      </c>
      <c r="J5" s="24">
        <f t="shared" si="0"/>
        <v>45886</v>
      </c>
      <c r="K5" s="24">
        <f t="shared" si="0"/>
        <v>44208</v>
      </c>
    </row>
    <row r="6" spans="2:11" ht="15" customHeight="1">
      <c r="B6" s="56" t="s">
        <v>19</v>
      </c>
      <c r="C6" s="57" t="s">
        <v>3</v>
      </c>
      <c r="D6" s="22">
        <f>SUM(D7:D10)</f>
        <v>8</v>
      </c>
      <c r="E6" s="22">
        <f aca="true" t="shared" si="1" ref="E6:K6">SUM(E7:E10)</f>
        <v>8</v>
      </c>
      <c r="F6" s="22">
        <f t="shared" si="1"/>
        <v>5</v>
      </c>
      <c r="G6" s="22">
        <f>SUM(G7:G10)</f>
        <v>2</v>
      </c>
      <c r="H6" s="19">
        <f t="shared" si="1"/>
        <v>1</v>
      </c>
      <c r="I6" s="19">
        <f t="shared" si="1"/>
        <v>0</v>
      </c>
      <c r="J6" s="19">
        <f t="shared" si="1"/>
        <v>0</v>
      </c>
      <c r="K6" s="19">
        <f t="shared" si="1"/>
        <v>0</v>
      </c>
    </row>
    <row r="7" spans="2:11" ht="15" customHeight="1">
      <c r="B7" s="56" t="s">
        <v>20</v>
      </c>
      <c r="C7" s="57" t="s">
        <v>21</v>
      </c>
      <c r="D7" s="22"/>
      <c r="E7" s="22"/>
      <c r="F7" s="22"/>
      <c r="G7" s="22"/>
      <c r="H7" s="22"/>
      <c r="I7" s="22"/>
      <c r="J7" s="22"/>
      <c r="K7" s="22"/>
    </row>
    <row r="8" spans="2:11" ht="15" customHeight="1">
      <c r="B8" s="56" t="s">
        <v>22</v>
      </c>
      <c r="C8" s="57" t="s">
        <v>23</v>
      </c>
      <c r="D8" s="22"/>
      <c r="E8" s="22"/>
      <c r="F8" s="22"/>
      <c r="G8" s="22"/>
      <c r="H8" s="22"/>
      <c r="I8" s="22"/>
      <c r="J8" s="22"/>
      <c r="K8" s="22"/>
    </row>
    <row r="9" spans="2:11" ht="15" customHeight="1">
      <c r="B9" s="56" t="s">
        <v>24</v>
      </c>
      <c r="C9" s="57" t="s">
        <v>25</v>
      </c>
      <c r="D9" s="22">
        <v>8</v>
      </c>
      <c r="E9" s="22">
        <v>8</v>
      </c>
      <c r="F9" s="22">
        <v>5</v>
      </c>
      <c r="G9" s="22">
        <v>2</v>
      </c>
      <c r="H9" s="22">
        <v>1</v>
      </c>
      <c r="I9" s="22">
        <v>0</v>
      </c>
      <c r="J9" s="22">
        <v>0</v>
      </c>
      <c r="K9" s="22">
        <v>0</v>
      </c>
    </row>
    <row r="10" spans="2:11" ht="15" customHeight="1">
      <c r="B10" s="56" t="s">
        <v>26</v>
      </c>
      <c r="C10" s="57" t="s">
        <v>27</v>
      </c>
      <c r="D10" s="22"/>
      <c r="E10" s="22"/>
      <c r="F10" s="22"/>
      <c r="G10" s="22"/>
      <c r="H10" s="18"/>
      <c r="I10" s="18"/>
      <c r="J10" s="18"/>
      <c r="K10" s="18"/>
    </row>
    <row r="11" spans="2:11" ht="15" customHeight="1">
      <c r="B11" s="56" t="s">
        <v>10</v>
      </c>
      <c r="C11" s="57" t="s">
        <v>28</v>
      </c>
      <c r="D11" s="22">
        <f>D12+D18+D19</f>
        <v>60149</v>
      </c>
      <c r="E11" s="22">
        <f aca="true" t="shared" si="2" ref="E11:K11">E12+E18+E19</f>
        <v>67027</v>
      </c>
      <c r="F11" s="22">
        <f t="shared" si="2"/>
        <v>61892</v>
      </c>
      <c r="G11" s="22">
        <f>G12+G18+G19</f>
        <v>58068</v>
      </c>
      <c r="H11" s="19">
        <f t="shared" si="2"/>
        <v>56354</v>
      </c>
      <c r="I11" s="19">
        <f t="shared" si="2"/>
        <v>50311.6</v>
      </c>
      <c r="J11" s="19">
        <f t="shared" si="2"/>
        <v>45886</v>
      </c>
      <c r="K11" s="19">
        <f t="shared" si="2"/>
        <v>44208</v>
      </c>
    </row>
    <row r="12" spans="2:11" ht="15" customHeight="1">
      <c r="B12" s="56" t="s">
        <v>20</v>
      </c>
      <c r="C12" s="57" t="s">
        <v>29</v>
      </c>
      <c r="D12" s="22">
        <f>SUM(D13:D17)</f>
        <v>60149</v>
      </c>
      <c r="E12" s="22">
        <f aca="true" t="shared" si="3" ref="E12:K12">SUM(E13:E17)</f>
        <v>65303</v>
      </c>
      <c r="F12" s="22">
        <f t="shared" si="3"/>
        <v>61005</v>
      </c>
      <c r="G12" s="22">
        <f>SUM(G13:G17)</f>
        <v>57171</v>
      </c>
      <c r="H12" s="19">
        <f t="shared" si="3"/>
        <v>55457</v>
      </c>
      <c r="I12" s="19">
        <f t="shared" si="3"/>
        <v>50311.6</v>
      </c>
      <c r="J12" s="19">
        <f t="shared" si="3"/>
        <v>45886</v>
      </c>
      <c r="K12" s="19">
        <f t="shared" si="3"/>
        <v>44208</v>
      </c>
    </row>
    <row r="13" spans="2:11" ht="15" customHeight="1">
      <c r="B13" s="56"/>
      <c r="C13" s="57" t="s">
        <v>30</v>
      </c>
      <c r="D13" s="22">
        <v>933</v>
      </c>
      <c r="E13" s="22">
        <v>933</v>
      </c>
      <c r="F13" s="22">
        <v>933</v>
      </c>
      <c r="G13" s="22">
        <v>933</v>
      </c>
      <c r="H13" s="22">
        <v>933</v>
      </c>
      <c r="I13" s="22">
        <v>933</v>
      </c>
      <c r="J13" s="22">
        <v>933</v>
      </c>
      <c r="K13" s="22">
        <v>933</v>
      </c>
    </row>
    <row r="14" spans="2:11" ht="15" customHeight="1">
      <c r="B14" s="56"/>
      <c r="C14" s="57" t="s">
        <v>31</v>
      </c>
      <c r="D14" s="22">
        <v>51773</v>
      </c>
      <c r="E14" s="22">
        <v>50208</v>
      </c>
      <c r="F14" s="22">
        <v>48983</v>
      </c>
      <c r="G14" s="22">
        <v>47804</v>
      </c>
      <c r="H14" s="22">
        <v>47412</v>
      </c>
      <c r="I14" s="22">
        <f>H14-1499</f>
        <v>45913</v>
      </c>
      <c r="J14" s="22">
        <f>I14-1499</f>
        <v>44414</v>
      </c>
      <c r="K14" s="22">
        <f>J14-1499</f>
        <v>42915</v>
      </c>
    </row>
    <row r="15" spans="2:11" ht="15" customHeight="1">
      <c r="B15" s="56"/>
      <c r="C15" s="57" t="s">
        <v>32</v>
      </c>
      <c r="D15" s="22">
        <v>3036</v>
      </c>
      <c r="E15" s="22">
        <v>2650</v>
      </c>
      <c r="F15" s="22">
        <v>1927</v>
      </c>
      <c r="G15" s="22">
        <v>1490</v>
      </c>
      <c r="H15" s="22">
        <v>1154</v>
      </c>
      <c r="I15" s="22">
        <f>H18-179</f>
        <v>718</v>
      </c>
      <c r="J15" s="22">
        <f>I15-179</f>
        <v>539</v>
      </c>
      <c r="K15" s="22">
        <f>J15-179</f>
        <v>360</v>
      </c>
    </row>
    <row r="16" spans="2:11" ht="15" customHeight="1">
      <c r="B16" s="56"/>
      <c r="C16" s="57" t="s">
        <v>33</v>
      </c>
      <c r="D16" s="22">
        <v>88</v>
      </c>
      <c r="E16" s="22">
        <v>161</v>
      </c>
      <c r="F16" s="22">
        <v>113</v>
      </c>
      <c r="G16" s="22">
        <v>66</v>
      </c>
      <c r="H16" s="22">
        <v>52</v>
      </c>
      <c r="I16" s="22">
        <f>H16*80%</f>
        <v>41.6</v>
      </c>
      <c r="J16" s="22">
        <v>0</v>
      </c>
      <c r="K16" s="22">
        <v>0</v>
      </c>
    </row>
    <row r="17" spans="2:11" ht="15" customHeight="1">
      <c r="B17" s="56"/>
      <c r="C17" s="57" t="s">
        <v>34</v>
      </c>
      <c r="D17" s="22">
        <v>4319</v>
      </c>
      <c r="E17" s="22">
        <v>11351</v>
      </c>
      <c r="F17" s="22">
        <v>9049</v>
      </c>
      <c r="G17" s="22">
        <v>6878</v>
      </c>
      <c r="H17" s="22">
        <v>5906</v>
      </c>
      <c r="I17" s="22">
        <f>H17-3200</f>
        <v>2706</v>
      </c>
      <c r="J17" s="22">
        <v>0</v>
      </c>
      <c r="K17" s="22">
        <v>0</v>
      </c>
    </row>
    <row r="18" spans="2:11" ht="15" customHeight="1">
      <c r="B18" s="56" t="s">
        <v>22</v>
      </c>
      <c r="C18" s="57" t="s">
        <v>35</v>
      </c>
      <c r="D18" s="22"/>
      <c r="E18" s="22">
        <v>1724</v>
      </c>
      <c r="F18" s="22">
        <v>887</v>
      </c>
      <c r="G18" s="22">
        <v>897</v>
      </c>
      <c r="H18" s="22">
        <v>897</v>
      </c>
      <c r="I18" s="22"/>
      <c r="J18" s="22"/>
      <c r="K18" s="22"/>
    </row>
    <row r="19" spans="2:11" ht="15" customHeight="1">
      <c r="B19" s="56" t="s">
        <v>24</v>
      </c>
      <c r="C19" s="57" t="s">
        <v>36</v>
      </c>
      <c r="D19" s="22"/>
      <c r="E19" s="22"/>
      <c r="F19" s="22"/>
      <c r="G19" s="22"/>
      <c r="H19" s="18"/>
      <c r="I19" s="18"/>
      <c r="J19" s="18"/>
      <c r="K19" s="18"/>
    </row>
    <row r="20" spans="2:11" ht="15" customHeight="1">
      <c r="B20" s="56" t="s">
        <v>37</v>
      </c>
      <c r="C20" s="57" t="s">
        <v>4</v>
      </c>
      <c r="D20" s="22">
        <f>D21+D22</f>
        <v>0</v>
      </c>
      <c r="E20" s="22">
        <f aca="true" t="shared" si="4" ref="E20:K20">E21+E22</f>
        <v>0</v>
      </c>
      <c r="F20" s="22">
        <f t="shared" si="4"/>
        <v>0</v>
      </c>
      <c r="G20" s="22">
        <f>G21+G22</f>
        <v>0</v>
      </c>
      <c r="H20" s="19">
        <f t="shared" si="4"/>
        <v>0</v>
      </c>
      <c r="I20" s="19">
        <f t="shared" si="4"/>
        <v>0</v>
      </c>
      <c r="J20" s="19">
        <f t="shared" si="4"/>
        <v>0</v>
      </c>
      <c r="K20" s="19">
        <f t="shared" si="4"/>
        <v>0</v>
      </c>
    </row>
    <row r="21" spans="2:11" ht="15" customHeight="1">
      <c r="B21" s="56" t="s">
        <v>20</v>
      </c>
      <c r="C21" s="57" t="s">
        <v>38</v>
      </c>
      <c r="D21" s="22"/>
      <c r="E21" s="22"/>
      <c r="F21" s="39"/>
      <c r="G21" s="39"/>
      <c r="H21" s="40"/>
      <c r="I21" s="40"/>
      <c r="J21" s="40"/>
      <c r="K21" s="40"/>
    </row>
    <row r="22" spans="2:11" ht="15" customHeight="1">
      <c r="B22" s="56" t="s">
        <v>22</v>
      </c>
      <c r="C22" s="57" t="s">
        <v>39</v>
      </c>
      <c r="D22" s="22"/>
      <c r="E22" s="22"/>
      <c r="F22" s="22"/>
      <c r="G22" s="22"/>
      <c r="H22" s="18"/>
      <c r="I22" s="18"/>
      <c r="J22" s="18"/>
      <c r="K22" s="18"/>
    </row>
    <row r="23" spans="2:11" ht="15" customHeight="1">
      <c r="B23" s="56" t="s">
        <v>40</v>
      </c>
      <c r="C23" s="57" t="s">
        <v>41</v>
      </c>
      <c r="D23" s="22">
        <f>D24+D25+D26+D37</f>
        <v>0</v>
      </c>
      <c r="E23" s="22">
        <f aca="true" t="shared" si="5" ref="E23:K23">E24+E25+E26+E37</f>
        <v>0</v>
      </c>
      <c r="F23" s="22">
        <f t="shared" si="5"/>
        <v>0</v>
      </c>
      <c r="G23" s="22">
        <f>G24+G25+G26+G37</f>
        <v>0</v>
      </c>
      <c r="H23" s="19">
        <f t="shared" si="5"/>
        <v>0</v>
      </c>
      <c r="I23" s="19">
        <f t="shared" si="5"/>
        <v>0</v>
      </c>
      <c r="J23" s="19">
        <f t="shared" si="5"/>
        <v>0</v>
      </c>
      <c r="K23" s="19">
        <f t="shared" si="5"/>
        <v>0</v>
      </c>
    </row>
    <row r="24" spans="2:11" ht="15" customHeight="1">
      <c r="B24" s="56" t="s">
        <v>20</v>
      </c>
      <c r="C24" s="57" t="s">
        <v>42</v>
      </c>
      <c r="D24" s="22"/>
      <c r="E24" s="22"/>
      <c r="F24" s="22"/>
      <c r="G24" s="22"/>
      <c r="H24" s="18"/>
      <c r="I24" s="18"/>
      <c r="J24" s="18"/>
      <c r="K24" s="18"/>
    </row>
    <row r="25" spans="2:11" ht="15" customHeight="1">
      <c r="B25" s="56" t="s">
        <v>22</v>
      </c>
      <c r="C25" s="57" t="s">
        <v>3</v>
      </c>
      <c r="D25" s="22"/>
      <c r="E25" s="22"/>
      <c r="F25" s="22"/>
      <c r="G25" s="22"/>
      <c r="H25" s="18"/>
      <c r="I25" s="18"/>
      <c r="J25" s="18"/>
      <c r="K25" s="18"/>
    </row>
    <row r="26" spans="2:11" ht="15" customHeight="1">
      <c r="B26" s="56" t="s">
        <v>24</v>
      </c>
      <c r="C26" s="57" t="s">
        <v>43</v>
      </c>
      <c r="D26" s="22">
        <f>D27+D32</f>
        <v>0</v>
      </c>
      <c r="E26" s="22">
        <f aca="true" t="shared" si="6" ref="E26:K26">E27+E32</f>
        <v>0</v>
      </c>
      <c r="F26" s="22">
        <f t="shared" si="6"/>
        <v>0</v>
      </c>
      <c r="G26" s="22">
        <f>G27+G32</f>
        <v>0</v>
      </c>
      <c r="H26" s="19">
        <f t="shared" si="6"/>
        <v>0</v>
      </c>
      <c r="I26" s="19">
        <f t="shared" si="6"/>
        <v>0</v>
      </c>
      <c r="J26" s="19">
        <f t="shared" si="6"/>
        <v>0</v>
      </c>
      <c r="K26" s="19">
        <f t="shared" si="6"/>
        <v>0</v>
      </c>
    </row>
    <row r="27" spans="2:11" ht="15" customHeight="1">
      <c r="B27" s="56"/>
      <c r="C27" s="57" t="s">
        <v>44</v>
      </c>
      <c r="D27" s="22">
        <f>SUM(D28:D31)</f>
        <v>0</v>
      </c>
      <c r="E27" s="22">
        <f aca="true" t="shared" si="7" ref="E27:K27">SUM(E28:E31)</f>
        <v>0</v>
      </c>
      <c r="F27" s="22">
        <f t="shared" si="7"/>
        <v>0</v>
      </c>
      <c r="G27" s="22">
        <f>SUM(G28:G31)</f>
        <v>0</v>
      </c>
      <c r="H27" s="19">
        <f t="shared" si="7"/>
        <v>0</v>
      </c>
      <c r="I27" s="19">
        <f t="shared" si="7"/>
        <v>0</v>
      </c>
      <c r="J27" s="19">
        <f t="shared" si="7"/>
        <v>0</v>
      </c>
      <c r="K27" s="19">
        <f t="shared" si="7"/>
        <v>0</v>
      </c>
    </row>
    <row r="28" spans="2:11" ht="15" customHeight="1">
      <c r="B28" s="56"/>
      <c r="C28" s="57" t="s">
        <v>45</v>
      </c>
      <c r="D28" s="22"/>
      <c r="E28" s="22"/>
      <c r="F28" s="22"/>
      <c r="G28" s="22"/>
      <c r="H28" s="22"/>
      <c r="I28" s="22"/>
      <c r="J28" s="22"/>
      <c r="K28" s="22"/>
    </row>
    <row r="29" spans="2:11" ht="15" customHeight="1">
      <c r="B29" s="56"/>
      <c r="C29" s="57" t="s">
        <v>46</v>
      </c>
      <c r="D29" s="22"/>
      <c r="E29" s="22"/>
      <c r="F29" s="22"/>
      <c r="G29" s="22"/>
      <c r="H29" s="22"/>
      <c r="I29" s="22"/>
      <c r="J29" s="22"/>
      <c r="K29" s="22"/>
    </row>
    <row r="30" spans="2:11" ht="15" customHeight="1">
      <c r="B30" s="56"/>
      <c r="C30" s="57" t="s">
        <v>47</v>
      </c>
      <c r="D30" s="22"/>
      <c r="E30" s="22"/>
      <c r="F30" s="22"/>
      <c r="G30" s="22"/>
      <c r="H30" s="22"/>
      <c r="I30" s="22"/>
      <c r="J30" s="22"/>
      <c r="K30" s="22"/>
    </row>
    <row r="31" spans="2:11" ht="15" customHeight="1">
      <c r="B31" s="56"/>
      <c r="C31" s="57" t="s">
        <v>48</v>
      </c>
      <c r="D31" s="22"/>
      <c r="E31" s="22"/>
      <c r="F31" s="22"/>
      <c r="G31" s="22"/>
      <c r="H31" s="18"/>
      <c r="I31" s="18"/>
      <c r="J31" s="18"/>
      <c r="K31" s="18"/>
    </row>
    <row r="32" spans="2:11" ht="15" customHeight="1">
      <c r="B32" s="56"/>
      <c r="C32" s="57" t="s">
        <v>49</v>
      </c>
      <c r="D32" s="22">
        <f>SUM(D33:D36)</f>
        <v>0</v>
      </c>
      <c r="E32" s="22">
        <f aca="true" t="shared" si="8" ref="E32:K32">SUM(E33:E36)</f>
        <v>0</v>
      </c>
      <c r="F32" s="22">
        <f t="shared" si="8"/>
        <v>0</v>
      </c>
      <c r="G32" s="22">
        <f>SUM(G33:G36)</f>
        <v>0</v>
      </c>
      <c r="H32" s="19">
        <f t="shared" si="8"/>
        <v>0</v>
      </c>
      <c r="I32" s="19">
        <f t="shared" si="8"/>
        <v>0</v>
      </c>
      <c r="J32" s="19">
        <f t="shared" si="8"/>
        <v>0</v>
      </c>
      <c r="K32" s="19">
        <f t="shared" si="8"/>
        <v>0</v>
      </c>
    </row>
    <row r="33" spans="2:11" ht="15" customHeight="1">
      <c r="B33" s="56"/>
      <c r="C33" s="57" t="s">
        <v>45</v>
      </c>
      <c r="D33" s="22"/>
      <c r="E33" s="22"/>
      <c r="F33" s="22"/>
      <c r="G33" s="22"/>
      <c r="H33" s="22"/>
      <c r="I33" s="22"/>
      <c r="J33" s="22"/>
      <c r="K33" s="22"/>
    </row>
    <row r="34" spans="2:11" ht="15" customHeight="1">
      <c r="B34" s="56"/>
      <c r="C34" s="57" t="s">
        <v>46</v>
      </c>
      <c r="D34" s="22"/>
      <c r="E34" s="22"/>
      <c r="F34" s="22"/>
      <c r="G34" s="22"/>
      <c r="H34" s="22"/>
      <c r="I34" s="22"/>
      <c r="J34" s="22"/>
      <c r="K34" s="22"/>
    </row>
    <row r="35" spans="2:11" ht="15" customHeight="1">
      <c r="B35" s="56"/>
      <c r="C35" s="57" t="s">
        <v>47</v>
      </c>
      <c r="D35" s="22"/>
      <c r="E35" s="22"/>
      <c r="F35" s="22"/>
      <c r="G35" s="22"/>
      <c r="H35" s="22"/>
      <c r="I35" s="22"/>
      <c r="J35" s="22"/>
      <c r="K35" s="22"/>
    </row>
    <row r="36" spans="2:11" ht="15" customHeight="1">
      <c r="B36" s="56"/>
      <c r="C36" s="57" t="s">
        <v>50</v>
      </c>
      <c r="D36" s="22"/>
      <c r="E36" s="22"/>
      <c r="F36" s="22"/>
      <c r="G36" s="22"/>
      <c r="H36" s="18"/>
      <c r="I36" s="18"/>
      <c r="J36" s="18"/>
      <c r="K36" s="18"/>
    </row>
    <row r="37" spans="2:11" ht="15" customHeight="1">
      <c r="B37" s="56" t="s">
        <v>26</v>
      </c>
      <c r="C37" s="57" t="s">
        <v>51</v>
      </c>
      <c r="D37" s="22"/>
      <c r="E37" s="22"/>
      <c r="F37" s="22"/>
      <c r="G37" s="22"/>
      <c r="H37" s="18"/>
      <c r="I37" s="18"/>
      <c r="J37" s="18"/>
      <c r="K37" s="18"/>
    </row>
    <row r="38" spans="2:11" ht="15" customHeight="1">
      <c r="B38" s="56" t="s">
        <v>52</v>
      </c>
      <c r="C38" s="57" t="s">
        <v>53</v>
      </c>
      <c r="D38" s="22">
        <f>D39+D40</f>
        <v>0</v>
      </c>
      <c r="E38" s="22">
        <f aca="true" t="shared" si="9" ref="E38:K38">E39+E40</f>
        <v>0</v>
      </c>
      <c r="F38" s="22">
        <f t="shared" si="9"/>
        <v>0</v>
      </c>
      <c r="G38" s="22">
        <f>G39+G40</f>
        <v>0</v>
      </c>
      <c r="H38" s="19">
        <f t="shared" si="9"/>
        <v>0</v>
      </c>
      <c r="I38" s="19">
        <f t="shared" si="9"/>
        <v>0</v>
      </c>
      <c r="J38" s="19">
        <f t="shared" si="9"/>
        <v>0</v>
      </c>
      <c r="K38" s="19">
        <f t="shared" si="9"/>
        <v>0</v>
      </c>
    </row>
    <row r="39" spans="2:11" ht="15" customHeight="1">
      <c r="B39" s="56" t="s">
        <v>20</v>
      </c>
      <c r="C39" s="57" t="s">
        <v>54</v>
      </c>
      <c r="D39" s="22"/>
      <c r="E39" s="22"/>
      <c r="F39" s="22"/>
      <c r="G39" s="22"/>
      <c r="H39" s="18"/>
      <c r="I39" s="18"/>
      <c r="J39" s="18"/>
      <c r="K39" s="18"/>
    </row>
    <row r="40" spans="2:11" ht="15" customHeight="1">
      <c r="B40" s="56" t="s">
        <v>22</v>
      </c>
      <c r="C40" s="57" t="s">
        <v>55</v>
      </c>
      <c r="D40" s="22"/>
      <c r="E40" s="22"/>
      <c r="F40" s="22"/>
      <c r="G40" s="22"/>
      <c r="H40" s="18"/>
      <c r="I40" s="18"/>
      <c r="J40" s="18"/>
      <c r="K40" s="18"/>
    </row>
    <row r="41" spans="2:11" ht="15" customHeight="1">
      <c r="B41" s="53" t="s">
        <v>11</v>
      </c>
      <c r="C41" s="54" t="s">
        <v>56</v>
      </c>
      <c r="D41" s="55">
        <f>D42+D48+D61+D78</f>
        <v>27158</v>
      </c>
      <c r="E41" s="55">
        <f aca="true" t="shared" si="10" ref="E41:K41">E42+E48+E61+E78</f>
        <v>30036</v>
      </c>
      <c r="F41" s="55">
        <f t="shared" si="10"/>
        <v>30331</v>
      </c>
      <c r="G41" s="55">
        <f>G42+G48+G61+G78</f>
        <v>32057</v>
      </c>
      <c r="H41" s="24">
        <f t="shared" si="10"/>
        <v>30421</v>
      </c>
      <c r="I41" s="24">
        <f t="shared" si="10"/>
        <v>30478</v>
      </c>
      <c r="J41" s="24">
        <f t="shared" si="10"/>
        <v>33620</v>
      </c>
      <c r="K41" s="24">
        <f t="shared" si="10"/>
        <v>36142</v>
      </c>
    </row>
    <row r="42" spans="2:11" ht="15" customHeight="1">
      <c r="B42" s="56" t="s">
        <v>19</v>
      </c>
      <c r="C42" s="57" t="s">
        <v>5</v>
      </c>
      <c r="D42" s="22">
        <f>SUM(D43:D47)</f>
        <v>2903</v>
      </c>
      <c r="E42" s="22">
        <f aca="true" t="shared" si="11" ref="E42:K42">SUM(E43:E47)</f>
        <v>2207</v>
      </c>
      <c r="F42" s="22">
        <f t="shared" si="11"/>
        <v>2442</v>
      </c>
      <c r="G42" s="22">
        <f>SUM(G43:G47)</f>
        <v>2388</v>
      </c>
      <c r="H42" s="19">
        <f t="shared" si="11"/>
        <v>2260</v>
      </c>
      <c r="I42" s="19">
        <f t="shared" si="11"/>
        <v>2250</v>
      </c>
      <c r="J42" s="19">
        <f t="shared" si="11"/>
        <v>2700</v>
      </c>
      <c r="K42" s="19">
        <f t="shared" si="11"/>
        <v>2950</v>
      </c>
    </row>
    <row r="43" spans="2:11" ht="15" customHeight="1">
      <c r="B43" s="56" t="s">
        <v>20</v>
      </c>
      <c r="C43" s="57" t="s">
        <v>57</v>
      </c>
      <c r="D43" s="22">
        <v>2633</v>
      </c>
      <c r="E43" s="22">
        <v>1896</v>
      </c>
      <c r="F43" s="22">
        <v>2051</v>
      </c>
      <c r="G43" s="22">
        <v>1947</v>
      </c>
      <c r="H43" s="22">
        <v>1820</v>
      </c>
      <c r="I43" s="22">
        <v>1800</v>
      </c>
      <c r="J43" s="22">
        <v>2200</v>
      </c>
      <c r="K43" s="22">
        <v>2400</v>
      </c>
    </row>
    <row r="44" spans="2:11" ht="15" customHeight="1">
      <c r="B44" s="56" t="s">
        <v>22</v>
      </c>
      <c r="C44" s="57" t="s">
        <v>58</v>
      </c>
      <c r="D44" s="22"/>
      <c r="E44" s="22"/>
      <c r="F44" s="22"/>
      <c r="G44" s="22"/>
      <c r="H44" s="18"/>
      <c r="I44" s="18"/>
      <c r="J44" s="18"/>
      <c r="K44" s="18"/>
    </row>
    <row r="45" spans="2:11" ht="15" customHeight="1">
      <c r="B45" s="56" t="s">
        <v>24</v>
      </c>
      <c r="C45" s="57" t="s">
        <v>59</v>
      </c>
      <c r="D45" s="22"/>
      <c r="E45" s="22"/>
      <c r="F45" s="22"/>
      <c r="G45" s="22"/>
      <c r="H45" s="18"/>
      <c r="I45" s="18"/>
      <c r="J45" s="18"/>
      <c r="K45" s="18"/>
    </row>
    <row r="46" spans="2:11" ht="15" customHeight="1">
      <c r="B46" s="56" t="s">
        <v>26</v>
      </c>
      <c r="C46" s="57" t="s">
        <v>6</v>
      </c>
      <c r="D46" s="22">
        <v>270</v>
      </c>
      <c r="E46" s="22">
        <v>311</v>
      </c>
      <c r="F46" s="22">
        <v>391</v>
      </c>
      <c r="G46" s="22">
        <v>441</v>
      </c>
      <c r="H46" s="22">
        <v>440</v>
      </c>
      <c r="I46" s="22">
        <v>450</v>
      </c>
      <c r="J46" s="22">
        <v>500</v>
      </c>
      <c r="K46" s="22">
        <v>550</v>
      </c>
    </row>
    <row r="47" spans="2:11" ht="15" customHeight="1">
      <c r="B47" s="56" t="s">
        <v>60</v>
      </c>
      <c r="C47" s="57" t="s">
        <v>61</v>
      </c>
      <c r="D47" s="22"/>
      <c r="E47" s="22"/>
      <c r="F47" s="22"/>
      <c r="G47" s="22"/>
      <c r="H47" s="18"/>
      <c r="I47" s="18"/>
      <c r="J47" s="18"/>
      <c r="K47" s="18"/>
    </row>
    <row r="48" spans="2:11" ht="15" customHeight="1">
      <c r="B48" s="56" t="s">
        <v>10</v>
      </c>
      <c r="C48" s="57" t="s">
        <v>62</v>
      </c>
      <c r="D48" s="22">
        <f>D49+D54</f>
        <v>23109</v>
      </c>
      <c r="E48" s="22">
        <f aca="true" t="shared" si="12" ref="E48:K48">E49+E54</f>
        <v>26856</v>
      </c>
      <c r="F48" s="22">
        <f t="shared" si="12"/>
        <v>27038</v>
      </c>
      <c r="G48" s="22">
        <f>G49+G54</f>
        <v>29017</v>
      </c>
      <c r="H48" s="19">
        <f t="shared" si="12"/>
        <v>27761</v>
      </c>
      <c r="I48" s="19">
        <f t="shared" si="12"/>
        <v>27778</v>
      </c>
      <c r="J48" s="19">
        <f t="shared" si="12"/>
        <v>28870</v>
      </c>
      <c r="K48" s="19">
        <f t="shared" si="12"/>
        <v>29080</v>
      </c>
    </row>
    <row r="49" spans="2:11" ht="15" customHeight="1">
      <c r="B49" s="56" t="s">
        <v>20</v>
      </c>
      <c r="C49" s="57" t="s">
        <v>63</v>
      </c>
      <c r="D49" s="22">
        <f>SUM(D50:D53)</f>
        <v>0</v>
      </c>
      <c r="E49" s="22">
        <f aca="true" t="shared" si="13" ref="E49:K49">SUM(E50:E53)</f>
        <v>0</v>
      </c>
      <c r="F49" s="22">
        <f t="shared" si="13"/>
        <v>0</v>
      </c>
      <c r="G49" s="22">
        <f>SUM(G50:G53)</f>
        <v>0</v>
      </c>
      <c r="H49" s="19">
        <f t="shared" si="13"/>
        <v>0</v>
      </c>
      <c r="I49" s="19">
        <f t="shared" si="13"/>
        <v>0</v>
      </c>
      <c r="J49" s="19">
        <f t="shared" si="13"/>
        <v>0</v>
      </c>
      <c r="K49" s="19">
        <f t="shared" si="13"/>
        <v>0</v>
      </c>
    </row>
    <row r="50" spans="2:11" ht="15" customHeight="1">
      <c r="B50" s="56"/>
      <c r="C50" s="57" t="s">
        <v>64</v>
      </c>
      <c r="D50" s="22">
        <f>D51+D52</f>
        <v>0</v>
      </c>
      <c r="E50" s="22">
        <f aca="true" t="shared" si="14" ref="E50:K50">E51+E52</f>
        <v>0</v>
      </c>
      <c r="F50" s="22">
        <f t="shared" si="14"/>
        <v>0</v>
      </c>
      <c r="G50" s="22">
        <f>G51+G52</f>
        <v>0</v>
      </c>
      <c r="H50" s="19">
        <f t="shared" si="14"/>
        <v>0</v>
      </c>
      <c r="I50" s="19">
        <f t="shared" si="14"/>
        <v>0</v>
      </c>
      <c r="J50" s="19">
        <f t="shared" si="14"/>
        <v>0</v>
      </c>
      <c r="K50" s="19">
        <f t="shared" si="14"/>
        <v>0</v>
      </c>
    </row>
    <row r="51" spans="2:11" ht="15" customHeight="1">
      <c r="B51" s="56"/>
      <c r="C51" s="57" t="s">
        <v>65</v>
      </c>
      <c r="D51" s="22"/>
      <c r="E51" s="22"/>
      <c r="F51" s="22"/>
      <c r="G51" s="22"/>
      <c r="H51" s="18"/>
      <c r="I51" s="18"/>
      <c r="J51" s="18"/>
      <c r="K51" s="18"/>
    </row>
    <row r="52" spans="2:11" ht="15" customHeight="1">
      <c r="B52" s="56"/>
      <c r="C52" s="57" t="s">
        <v>66</v>
      </c>
      <c r="D52" s="22"/>
      <c r="E52" s="22"/>
      <c r="F52" s="22"/>
      <c r="G52" s="22"/>
      <c r="H52" s="18"/>
      <c r="I52" s="18"/>
      <c r="J52" s="18"/>
      <c r="K52" s="18"/>
    </row>
    <row r="53" spans="2:11" ht="15" customHeight="1">
      <c r="B53" s="56"/>
      <c r="C53" s="57" t="s">
        <v>67</v>
      </c>
      <c r="D53" s="22"/>
      <c r="E53" s="22"/>
      <c r="F53" s="22"/>
      <c r="G53" s="22"/>
      <c r="H53" s="18"/>
      <c r="I53" s="18"/>
      <c r="J53" s="18"/>
      <c r="K53" s="18"/>
    </row>
    <row r="54" spans="2:11" ht="15" customHeight="1">
      <c r="B54" s="56" t="s">
        <v>22</v>
      </c>
      <c r="C54" s="57" t="s">
        <v>68</v>
      </c>
      <c r="D54" s="22">
        <f>D55+D58+D59+D60</f>
        <v>23109</v>
      </c>
      <c r="E54" s="22">
        <f aca="true" t="shared" si="15" ref="E54:K54">E55+E58+E59+E60</f>
        <v>26856</v>
      </c>
      <c r="F54" s="22">
        <f t="shared" si="15"/>
        <v>27038</v>
      </c>
      <c r="G54" s="22">
        <f>G55+G58+G59+G60</f>
        <v>29017</v>
      </c>
      <c r="H54" s="19">
        <f t="shared" si="15"/>
        <v>27761</v>
      </c>
      <c r="I54" s="19">
        <f t="shared" si="15"/>
        <v>27778</v>
      </c>
      <c r="J54" s="19">
        <f t="shared" si="15"/>
        <v>28870</v>
      </c>
      <c r="K54" s="19">
        <f t="shared" si="15"/>
        <v>29080</v>
      </c>
    </row>
    <row r="55" spans="2:11" ht="15" customHeight="1">
      <c r="B55" s="56"/>
      <c r="C55" s="57" t="s">
        <v>64</v>
      </c>
      <c r="D55" s="22">
        <f>D56+D57</f>
        <v>22255</v>
      </c>
      <c r="E55" s="22">
        <f aca="true" t="shared" si="16" ref="E55:K55">E56+E57</f>
        <v>26092</v>
      </c>
      <c r="F55" s="22">
        <f t="shared" si="16"/>
        <v>26232</v>
      </c>
      <c r="G55" s="22">
        <f>G56+G57</f>
        <v>28162</v>
      </c>
      <c r="H55" s="19">
        <f t="shared" si="16"/>
        <v>27000</v>
      </c>
      <c r="I55" s="19">
        <f t="shared" si="16"/>
        <v>27000</v>
      </c>
      <c r="J55" s="19">
        <f t="shared" si="16"/>
        <v>28000</v>
      </c>
      <c r="K55" s="19">
        <f t="shared" si="16"/>
        <v>28200</v>
      </c>
    </row>
    <row r="56" spans="2:11" ht="15" customHeight="1">
      <c r="B56" s="56"/>
      <c r="C56" s="57" t="s">
        <v>65</v>
      </c>
      <c r="D56" s="22">
        <v>22255</v>
      </c>
      <c r="E56" s="22">
        <v>26092</v>
      </c>
      <c r="F56" s="22">
        <v>26232</v>
      </c>
      <c r="G56" s="22">
        <v>28162</v>
      </c>
      <c r="H56" s="18">
        <v>27000</v>
      </c>
      <c r="I56" s="18">
        <v>27000</v>
      </c>
      <c r="J56" s="18">
        <v>28000</v>
      </c>
      <c r="K56" s="18">
        <v>28200</v>
      </c>
    </row>
    <row r="57" spans="2:11" ht="15" customHeight="1">
      <c r="B57" s="56"/>
      <c r="C57" s="57" t="s">
        <v>66</v>
      </c>
      <c r="D57" s="22"/>
      <c r="E57" s="22"/>
      <c r="F57" s="22"/>
      <c r="G57" s="22"/>
      <c r="H57" s="18"/>
      <c r="I57" s="18"/>
      <c r="J57" s="18"/>
      <c r="K57" s="18"/>
    </row>
    <row r="58" spans="2:11" ht="15" customHeight="1">
      <c r="B58" s="56"/>
      <c r="C58" s="57" t="s">
        <v>69</v>
      </c>
      <c r="D58" s="22">
        <v>87</v>
      </c>
      <c r="E58" s="22">
        <v>97</v>
      </c>
      <c r="F58" s="22">
        <v>100</v>
      </c>
      <c r="G58" s="22">
        <v>159</v>
      </c>
      <c r="H58" s="18">
        <v>161</v>
      </c>
      <c r="I58" s="18">
        <v>160</v>
      </c>
      <c r="J58" s="18">
        <v>170</v>
      </c>
      <c r="K58" s="18">
        <v>180</v>
      </c>
    </row>
    <row r="59" spans="2:11" ht="15" customHeight="1">
      <c r="B59" s="56"/>
      <c r="C59" s="57" t="s">
        <v>70</v>
      </c>
      <c r="D59" s="22">
        <v>767</v>
      </c>
      <c r="E59" s="22">
        <v>667</v>
      </c>
      <c r="F59" s="22">
        <v>706</v>
      </c>
      <c r="G59" s="22">
        <v>696</v>
      </c>
      <c r="H59" s="18">
        <v>600</v>
      </c>
      <c r="I59" s="18">
        <v>618</v>
      </c>
      <c r="J59" s="18">
        <v>700</v>
      </c>
      <c r="K59" s="18">
        <v>700</v>
      </c>
    </row>
    <row r="60" spans="2:11" ht="15" customHeight="1">
      <c r="B60" s="56"/>
      <c r="C60" s="57" t="s">
        <v>71</v>
      </c>
      <c r="D60" s="22"/>
      <c r="E60" s="22"/>
      <c r="F60" s="22"/>
      <c r="G60" s="22"/>
      <c r="H60" s="22"/>
      <c r="I60" s="22"/>
      <c r="J60" s="22"/>
      <c r="K60" s="22"/>
    </row>
    <row r="61" spans="2:11" ht="15" customHeight="1">
      <c r="B61" s="56" t="s">
        <v>37</v>
      </c>
      <c r="C61" s="57" t="s">
        <v>72</v>
      </c>
      <c r="D61" s="22">
        <f>D62+D77</f>
        <v>1108</v>
      </c>
      <c r="E61" s="22">
        <f aca="true" t="shared" si="17" ref="E61:K61">E62+E77</f>
        <v>926</v>
      </c>
      <c r="F61" s="22">
        <f t="shared" si="17"/>
        <v>799</v>
      </c>
      <c r="G61" s="22">
        <f>G62+G77</f>
        <v>506</v>
      </c>
      <c r="H61" s="19">
        <f t="shared" si="17"/>
        <v>400</v>
      </c>
      <c r="I61" s="19">
        <f t="shared" si="17"/>
        <v>400</v>
      </c>
      <c r="J61" s="19">
        <f t="shared" si="17"/>
        <v>2000</v>
      </c>
      <c r="K61" s="19">
        <f t="shared" si="17"/>
        <v>4062</v>
      </c>
    </row>
    <row r="62" spans="2:11" ht="15" customHeight="1">
      <c r="B62" s="56" t="s">
        <v>20</v>
      </c>
      <c r="C62" s="57" t="s">
        <v>73</v>
      </c>
      <c r="D62" s="22">
        <f>D63+D68+D73</f>
        <v>1108</v>
      </c>
      <c r="E62" s="22">
        <f aca="true" t="shared" si="18" ref="E62:K62">E63+E68+E73</f>
        <v>926</v>
      </c>
      <c r="F62" s="22">
        <f t="shared" si="18"/>
        <v>799</v>
      </c>
      <c r="G62" s="22">
        <f>G63+G68+G73</f>
        <v>506</v>
      </c>
      <c r="H62" s="19">
        <f t="shared" si="18"/>
        <v>400</v>
      </c>
      <c r="I62" s="19">
        <f t="shared" si="18"/>
        <v>400</v>
      </c>
      <c r="J62" s="19">
        <f t="shared" si="18"/>
        <v>2000</v>
      </c>
      <c r="K62" s="19">
        <f t="shared" si="18"/>
        <v>4062</v>
      </c>
    </row>
    <row r="63" spans="2:11" ht="15" customHeight="1">
      <c r="B63" s="56"/>
      <c r="C63" s="57" t="s">
        <v>44</v>
      </c>
      <c r="D63" s="22">
        <f>SUM(D64:D67)</f>
        <v>0</v>
      </c>
      <c r="E63" s="22">
        <f aca="true" t="shared" si="19" ref="E63:K63">SUM(E64:E67)</f>
        <v>0</v>
      </c>
      <c r="F63" s="22">
        <f t="shared" si="19"/>
        <v>0</v>
      </c>
      <c r="G63" s="22">
        <f>SUM(G64:G67)</f>
        <v>0</v>
      </c>
      <c r="H63" s="19">
        <f t="shared" si="19"/>
        <v>0</v>
      </c>
      <c r="I63" s="19">
        <f t="shared" si="19"/>
        <v>0</v>
      </c>
      <c r="J63" s="19">
        <f t="shared" si="19"/>
        <v>0</v>
      </c>
      <c r="K63" s="19">
        <f t="shared" si="19"/>
        <v>0</v>
      </c>
    </row>
    <row r="64" spans="2:11" ht="15" customHeight="1">
      <c r="B64" s="56"/>
      <c r="C64" s="57" t="s">
        <v>45</v>
      </c>
      <c r="D64" s="22"/>
      <c r="E64" s="22"/>
      <c r="F64" s="22"/>
      <c r="G64" s="22"/>
      <c r="H64" s="18"/>
      <c r="I64" s="18"/>
      <c r="J64" s="18"/>
      <c r="K64" s="18"/>
    </row>
    <row r="65" spans="2:11" ht="15" customHeight="1">
      <c r="B65" s="56"/>
      <c r="C65" s="57" t="s">
        <v>46</v>
      </c>
      <c r="D65" s="22"/>
      <c r="E65" s="22"/>
      <c r="F65" s="22"/>
      <c r="G65" s="22"/>
      <c r="H65" s="18"/>
      <c r="I65" s="18"/>
      <c r="J65" s="18"/>
      <c r="K65" s="18"/>
    </row>
    <row r="66" spans="2:11" ht="15" customHeight="1">
      <c r="B66" s="56"/>
      <c r="C66" s="57" t="s">
        <v>47</v>
      </c>
      <c r="D66" s="22"/>
      <c r="E66" s="22"/>
      <c r="F66" s="22"/>
      <c r="G66" s="22"/>
      <c r="H66" s="22"/>
      <c r="I66" s="22"/>
      <c r="J66" s="22"/>
      <c r="K66" s="22"/>
    </row>
    <row r="67" spans="2:11" ht="15" customHeight="1">
      <c r="B67" s="56"/>
      <c r="C67" s="57" t="s">
        <v>74</v>
      </c>
      <c r="D67" s="22"/>
      <c r="E67" s="22"/>
      <c r="F67" s="22"/>
      <c r="G67" s="22"/>
      <c r="H67" s="18"/>
      <c r="I67" s="18"/>
      <c r="J67" s="18"/>
      <c r="K67" s="18"/>
    </row>
    <row r="68" spans="2:11" ht="15" customHeight="1">
      <c r="B68" s="56"/>
      <c r="C68" s="57" t="s">
        <v>49</v>
      </c>
      <c r="D68" s="22">
        <f>SUM(D69:D72)</f>
        <v>0</v>
      </c>
      <c r="E68" s="22">
        <f aca="true" t="shared" si="20" ref="E68:K68">SUM(E69:E72)</f>
        <v>0</v>
      </c>
      <c r="F68" s="22">
        <f t="shared" si="20"/>
        <v>0</v>
      </c>
      <c r="G68" s="22">
        <f>SUM(G69:G72)</f>
        <v>0</v>
      </c>
      <c r="H68" s="19">
        <f t="shared" si="20"/>
        <v>0</v>
      </c>
      <c r="I68" s="19">
        <f t="shared" si="20"/>
        <v>0</v>
      </c>
      <c r="J68" s="19">
        <f t="shared" si="20"/>
        <v>0</v>
      </c>
      <c r="K68" s="19">
        <f t="shared" si="20"/>
        <v>0</v>
      </c>
    </row>
    <row r="69" spans="2:11" ht="15" customHeight="1">
      <c r="B69" s="56"/>
      <c r="C69" s="57" t="s">
        <v>45</v>
      </c>
      <c r="D69" s="22"/>
      <c r="E69" s="22"/>
      <c r="F69" s="22"/>
      <c r="G69" s="22"/>
      <c r="H69" s="18"/>
      <c r="I69" s="18"/>
      <c r="J69" s="18"/>
      <c r="K69" s="18"/>
    </row>
    <row r="70" spans="2:11" ht="15" customHeight="1">
      <c r="B70" s="56"/>
      <c r="C70" s="57" t="s">
        <v>46</v>
      </c>
      <c r="D70" s="22"/>
      <c r="E70" s="22"/>
      <c r="F70" s="22"/>
      <c r="G70" s="22"/>
      <c r="H70" s="18"/>
      <c r="I70" s="18"/>
      <c r="J70" s="18"/>
      <c r="K70" s="18"/>
    </row>
    <row r="71" spans="2:11" ht="15" customHeight="1">
      <c r="B71" s="56"/>
      <c r="C71" s="57" t="s">
        <v>47</v>
      </c>
      <c r="D71" s="22"/>
      <c r="E71" s="22"/>
      <c r="F71" s="22"/>
      <c r="G71" s="22"/>
      <c r="H71" s="18"/>
      <c r="I71" s="18"/>
      <c r="J71" s="18"/>
      <c r="K71" s="18"/>
    </row>
    <row r="72" spans="2:11" ht="15" customHeight="1">
      <c r="B72" s="56"/>
      <c r="C72" s="57" t="s">
        <v>74</v>
      </c>
      <c r="D72" s="22"/>
      <c r="E72" s="22"/>
      <c r="F72" s="22"/>
      <c r="G72" s="22"/>
      <c r="H72" s="18"/>
      <c r="I72" s="18"/>
      <c r="J72" s="18"/>
      <c r="K72" s="18"/>
    </row>
    <row r="73" spans="2:11" ht="15" customHeight="1">
      <c r="B73" s="56"/>
      <c r="C73" s="57" t="s">
        <v>75</v>
      </c>
      <c r="D73" s="22">
        <f>SUM(D74:D76)</f>
        <v>1108</v>
      </c>
      <c r="E73" s="22">
        <f aca="true" t="shared" si="21" ref="E73:K73">SUM(E74:E76)</f>
        <v>926</v>
      </c>
      <c r="F73" s="22">
        <f t="shared" si="21"/>
        <v>799</v>
      </c>
      <c r="G73" s="22">
        <f>SUM(G74:G76)</f>
        <v>506</v>
      </c>
      <c r="H73" s="19">
        <f t="shared" si="21"/>
        <v>400</v>
      </c>
      <c r="I73" s="19">
        <f t="shared" si="21"/>
        <v>400</v>
      </c>
      <c r="J73" s="19">
        <f t="shared" si="21"/>
        <v>2000</v>
      </c>
      <c r="K73" s="19">
        <f t="shared" si="21"/>
        <v>4062</v>
      </c>
    </row>
    <row r="74" spans="2:11" ht="15" customHeight="1">
      <c r="B74" s="56"/>
      <c r="C74" s="57" t="s">
        <v>76</v>
      </c>
      <c r="D74" s="22">
        <v>1108</v>
      </c>
      <c r="E74" s="22">
        <v>926</v>
      </c>
      <c r="F74" s="22">
        <v>799</v>
      </c>
      <c r="G74" s="22">
        <v>506</v>
      </c>
      <c r="H74" s="28">
        <v>400</v>
      </c>
      <c r="I74" s="28">
        <v>400</v>
      </c>
      <c r="J74" s="28">
        <v>2000</v>
      </c>
      <c r="K74" s="28">
        <v>4062</v>
      </c>
    </row>
    <row r="75" spans="2:11" ht="15" customHeight="1">
      <c r="B75" s="56"/>
      <c r="C75" s="57" t="s">
        <v>77</v>
      </c>
      <c r="D75" s="22"/>
      <c r="E75" s="22"/>
      <c r="F75" s="22"/>
      <c r="G75" s="22"/>
      <c r="H75" s="22"/>
      <c r="I75" s="22"/>
      <c r="J75" s="22"/>
      <c r="K75" s="22"/>
    </row>
    <row r="76" spans="2:11" ht="15" customHeight="1">
      <c r="B76" s="56"/>
      <c r="C76" s="57" t="s">
        <v>78</v>
      </c>
      <c r="D76" s="22"/>
      <c r="E76" s="22"/>
      <c r="F76" s="22"/>
      <c r="G76" s="22"/>
      <c r="H76" s="22"/>
      <c r="I76" s="22"/>
      <c r="J76" s="22"/>
      <c r="K76" s="22"/>
    </row>
    <row r="77" spans="2:11" ht="15" customHeight="1">
      <c r="B77" s="56" t="s">
        <v>22</v>
      </c>
      <c r="C77" s="58" t="s">
        <v>79</v>
      </c>
      <c r="D77" s="25"/>
      <c r="E77" s="25"/>
      <c r="F77" s="25"/>
      <c r="G77" s="25"/>
      <c r="H77" s="25"/>
      <c r="I77" s="25"/>
      <c r="J77" s="25"/>
      <c r="K77" s="25"/>
    </row>
    <row r="78" spans="2:11" ht="15" customHeight="1" thickBot="1">
      <c r="B78" s="56" t="s">
        <v>40</v>
      </c>
      <c r="C78" s="58" t="s">
        <v>80</v>
      </c>
      <c r="D78" s="25">
        <v>38</v>
      </c>
      <c r="E78" s="25">
        <v>47</v>
      </c>
      <c r="F78" s="25">
        <v>52</v>
      </c>
      <c r="G78" s="25">
        <v>146</v>
      </c>
      <c r="H78" s="22">
        <v>0</v>
      </c>
      <c r="I78" s="22">
        <v>50</v>
      </c>
      <c r="J78" s="22">
        <v>50</v>
      </c>
      <c r="K78" s="22">
        <v>50</v>
      </c>
    </row>
    <row r="79" spans="2:11" ht="15" customHeight="1" thickBot="1" thickTop="1">
      <c r="B79" s="59"/>
      <c r="C79" s="60" t="s">
        <v>81</v>
      </c>
      <c r="D79" s="61">
        <f>D5+D41</f>
        <v>87315</v>
      </c>
      <c r="E79" s="61">
        <f aca="true" t="shared" si="22" ref="E79:K79">E5+E41</f>
        <v>97071</v>
      </c>
      <c r="F79" s="61">
        <f t="shared" si="22"/>
        <v>92228</v>
      </c>
      <c r="G79" s="61">
        <f>G5+G41</f>
        <v>90127</v>
      </c>
      <c r="H79" s="26">
        <f t="shared" si="22"/>
        <v>86776</v>
      </c>
      <c r="I79" s="26">
        <f t="shared" si="22"/>
        <v>80789.6</v>
      </c>
      <c r="J79" s="26">
        <f t="shared" si="22"/>
        <v>79506</v>
      </c>
      <c r="K79" s="26">
        <f t="shared" si="22"/>
        <v>80350</v>
      </c>
    </row>
    <row r="80" spans="4:11" ht="15" customHeight="1" thickBot="1">
      <c r="D80" s="45" t="s">
        <v>180</v>
      </c>
      <c r="E80" s="45" t="s">
        <v>180</v>
      </c>
      <c r="F80" s="45" t="s">
        <v>180</v>
      </c>
      <c r="G80" s="45" t="s">
        <v>180</v>
      </c>
      <c r="H80" s="68" t="s">
        <v>180</v>
      </c>
      <c r="I80" s="68" t="s">
        <v>180</v>
      </c>
      <c r="J80" s="68" t="s">
        <v>180</v>
      </c>
      <c r="K80" s="68" t="s">
        <v>180</v>
      </c>
    </row>
    <row r="81" spans="2:11" ht="15" customHeight="1">
      <c r="B81" s="46"/>
      <c r="C81" s="47" t="s">
        <v>8</v>
      </c>
      <c r="D81" s="48" t="str">
        <f>D3</f>
        <v>Wykonanie</v>
      </c>
      <c r="E81" s="48" t="str">
        <f aca="true" t="shared" si="23" ref="E81:K82">E3</f>
        <v>Wykonanie</v>
      </c>
      <c r="F81" s="48" t="str">
        <f t="shared" si="23"/>
        <v>Wykonanie</v>
      </c>
      <c r="G81" s="48" t="str">
        <f>G3</f>
        <v>Wykonanie</v>
      </c>
      <c r="H81" s="69" t="str">
        <f t="shared" si="23"/>
        <v>Plan</v>
      </c>
      <c r="I81" s="69" t="str">
        <f t="shared" si="23"/>
        <v>Plan</v>
      </c>
      <c r="J81" s="69" t="str">
        <f t="shared" si="23"/>
        <v>Plan</v>
      </c>
      <c r="K81" s="69" t="str">
        <f t="shared" si="23"/>
        <v>Plan</v>
      </c>
    </row>
    <row r="82" spans="2:11" s="41" customFormat="1" ht="15" customHeight="1" thickBot="1">
      <c r="B82" s="49"/>
      <c r="C82" s="62"/>
      <c r="D82" s="51">
        <f>D4</f>
        <v>37986</v>
      </c>
      <c r="E82" s="52">
        <f t="shared" si="23"/>
        <v>38352</v>
      </c>
      <c r="F82" s="51" t="str">
        <f t="shared" si="23"/>
        <v>31-12-2005</v>
      </c>
      <c r="G82" s="51">
        <f>G4</f>
        <v>38990</v>
      </c>
      <c r="H82" s="3">
        <f t="shared" si="23"/>
        <v>39082</v>
      </c>
      <c r="I82" s="3">
        <f t="shared" si="23"/>
        <v>39447</v>
      </c>
      <c r="J82" s="3">
        <f t="shared" si="23"/>
        <v>39813</v>
      </c>
      <c r="K82" s="3">
        <f t="shared" si="23"/>
        <v>40178</v>
      </c>
    </row>
    <row r="83" spans="2:11" ht="15" customHeight="1" thickTop="1">
      <c r="B83" s="63" t="s">
        <v>9</v>
      </c>
      <c r="C83" s="64" t="s">
        <v>82</v>
      </c>
      <c r="D83" s="65">
        <f>SUM(D84:D92)</f>
        <v>55277</v>
      </c>
      <c r="E83" s="65">
        <f aca="true" t="shared" si="24" ref="E83:K83">SUM(E84:E92)</f>
        <v>52792</v>
      </c>
      <c r="F83" s="65">
        <f t="shared" si="24"/>
        <v>52955</v>
      </c>
      <c r="G83" s="65">
        <f>SUM(G84:G92)</f>
        <v>50519</v>
      </c>
      <c r="H83" s="27">
        <f t="shared" si="24"/>
        <v>48551</v>
      </c>
      <c r="I83" s="27">
        <f t="shared" si="24"/>
        <v>61605.1706</v>
      </c>
      <c r="J83" s="27">
        <f t="shared" si="24"/>
        <v>63926.57082200001</v>
      </c>
      <c r="K83" s="27">
        <f t="shared" si="24"/>
        <v>68223.55082990002</v>
      </c>
    </row>
    <row r="84" spans="2:11" ht="15" customHeight="1">
      <c r="B84" s="56" t="s">
        <v>19</v>
      </c>
      <c r="C84" s="57" t="s">
        <v>83</v>
      </c>
      <c r="D84" s="22">
        <v>66446</v>
      </c>
      <c r="E84" s="28">
        <v>74981</v>
      </c>
      <c r="F84" s="22">
        <v>75980</v>
      </c>
      <c r="G84" s="22">
        <v>77015</v>
      </c>
      <c r="H84" s="22">
        <v>77015</v>
      </c>
      <c r="I84" s="22">
        <v>77015</v>
      </c>
      <c r="J84" s="22">
        <v>77015</v>
      </c>
      <c r="K84" s="22">
        <v>77015</v>
      </c>
    </row>
    <row r="85" spans="2:11" ht="15" customHeight="1">
      <c r="B85" s="56" t="s">
        <v>10</v>
      </c>
      <c r="C85" s="57" t="s">
        <v>84</v>
      </c>
      <c r="D85" s="22"/>
      <c r="E85" s="22"/>
      <c r="F85" s="22"/>
      <c r="G85" s="22"/>
      <c r="H85" s="22"/>
      <c r="I85" s="22"/>
      <c r="J85" s="22"/>
      <c r="K85" s="22"/>
    </row>
    <row r="86" spans="2:11" ht="15" customHeight="1">
      <c r="B86" s="56" t="s">
        <v>37</v>
      </c>
      <c r="C86" s="57" t="s">
        <v>85</v>
      </c>
      <c r="D86" s="22"/>
      <c r="E86" s="22"/>
      <c r="F86" s="22"/>
      <c r="G86" s="22"/>
      <c r="H86" s="22"/>
      <c r="I86" s="22"/>
      <c r="J86" s="22"/>
      <c r="K86" s="22"/>
    </row>
    <row r="87" spans="2:11" ht="15" customHeight="1">
      <c r="B87" s="56" t="s">
        <v>40</v>
      </c>
      <c r="C87" s="57" t="s">
        <v>86</v>
      </c>
      <c r="D87" s="22">
        <v>0</v>
      </c>
      <c r="E87" s="22"/>
      <c r="F87" s="22"/>
      <c r="G87" s="22"/>
      <c r="H87" s="22"/>
      <c r="I87" s="22"/>
      <c r="J87" s="22"/>
      <c r="K87" s="22"/>
    </row>
    <row r="88" spans="2:11" ht="15" customHeight="1">
      <c r="B88" s="56" t="s">
        <v>52</v>
      </c>
      <c r="C88" s="57" t="s">
        <v>87</v>
      </c>
      <c r="D88" s="22"/>
      <c r="E88" s="22"/>
      <c r="F88" s="22"/>
      <c r="G88" s="22"/>
      <c r="H88" s="22"/>
      <c r="I88" s="22"/>
      <c r="J88" s="22"/>
      <c r="K88" s="22"/>
    </row>
    <row r="89" spans="2:11" ht="15" customHeight="1">
      <c r="B89" s="56" t="s">
        <v>88</v>
      </c>
      <c r="C89" s="57" t="s">
        <v>89</v>
      </c>
      <c r="D89" s="22"/>
      <c r="E89" s="22"/>
      <c r="F89" s="22"/>
      <c r="G89" s="22"/>
      <c r="H89" s="22"/>
      <c r="I89" s="22"/>
      <c r="J89" s="22"/>
      <c r="K89" s="22"/>
    </row>
    <row r="90" spans="2:11" ht="15" customHeight="1">
      <c r="B90" s="56" t="s">
        <v>90</v>
      </c>
      <c r="C90" s="57" t="s">
        <v>91</v>
      </c>
      <c r="D90" s="22">
        <v>-3378</v>
      </c>
      <c r="E90" s="22">
        <v>-11169</v>
      </c>
      <c r="F90" s="22">
        <v>-22189</v>
      </c>
      <c r="G90" s="22">
        <v>-22995</v>
      </c>
      <c r="H90" s="70">
        <v>-22995</v>
      </c>
      <c r="I90" s="70">
        <f>H90+H91</f>
        <v>-28464</v>
      </c>
      <c r="J90" s="70">
        <f>I90+I91</f>
        <v>-15409.829400000004</v>
      </c>
      <c r="K90" s="70">
        <f>J90+J91</f>
        <v>-13088.429177999991</v>
      </c>
    </row>
    <row r="91" spans="2:11" ht="15" customHeight="1">
      <c r="B91" s="56" t="s">
        <v>92</v>
      </c>
      <c r="C91" s="57" t="s">
        <v>93</v>
      </c>
      <c r="D91" s="22">
        <v>-7791</v>
      </c>
      <c r="E91" s="22">
        <v>-11020</v>
      </c>
      <c r="F91" s="22">
        <v>-836</v>
      </c>
      <c r="G91" s="22">
        <f>rzis!G51</f>
        <v>-3501</v>
      </c>
      <c r="H91" s="70">
        <f>rzis!H51</f>
        <v>-5469</v>
      </c>
      <c r="I91" s="70">
        <f>rzis!I51</f>
        <v>13054.170599999996</v>
      </c>
      <c r="J91" s="70">
        <f>rzis!J51</f>
        <v>2321.400222000013</v>
      </c>
      <c r="K91" s="70">
        <f>rzis!K51</f>
        <v>4296.980007900009</v>
      </c>
    </row>
    <row r="92" spans="2:11" ht="32.25" customHeight="1">
      <c r="B92" s="56" t="s">
        <v>94</v>
      </c>
      <c r="C92" s="66" t="s">
        <v>95</v>
      </c>
      <c r="D92" s="22"/>
      <c r="E92" s="22"/>
      <c r="F92" s="22"/>
      <c r="G92" s="22"/>
      <c r="H92" s="22"/>
      <c r="I92" s="22"/>
      <c r="J92" s="22"/>
      <c r="K92" s="22"/>
    </row>
    <row r="93" spans="2:11" ht="15" customHeight="1">
      <c r="B93" s="53" t="s">
        <v>11</v>
      </c>
      <c r="C93" s="54" t="s">
        <v>96</v>
      </c>
      <c r="D93" s="55">
        <f>D94+D102+D109+D128</f>
        <v>32038</v>
      </c>
      <c r="E93" s="55">
        <f>E94+E102+E109+E128</f>
        <v>44279</v>
      </c>
      <c r="F93" s="55">
        <f aca="true" t="shared" si="25" ref="F93:K93">F94+F102+F109+F128</f>
        <v>39273</v>
      </c>
      <c r="G93" s="55">
        <f>G94+G102+G109+G128</f>
        <v>39608</v>
      </c>
      <c r="H93" s="24">
        <f t="shared" si="25"/>
        <v>38225</v>
      </c>
      <c r="I93" s="24">
        <f t="shared" si="25"/>
        <v>19184</v>
      </c>
      <c r="J93" s="24">
        <f t="shared" si="25"/>
        <v>15579</v>
      </c>
      <c r="K93" s="24">
        <f t="shared" si="25"/>
        <v>12126.21</v>
      </c>
    </row>
    <row r="94" spans="2:11" ht="15" customHeight="1">
      <c r="B94" s="56" t="s">
        <v>19</v>
      </c>
      <c r="C94" s="57" t="s">
        <v>97</v>
      </c>
      <c r="D94" s="22">
        <f>D95+D96+D99</f>
        <v>0</v>
      </c>
      <c r="E94" s="22">
        <f>E95+E96+E99</f>
        <v>0</v>
      </c>
      <c r="F94" s="22">
        <f aca="true" t="shared" si="26" ref="F94:K94">F95+F96+F99</f>
        <v>0</v>
      </c>
      <c r="G94" s="22">
        <f>G95+G96+G99</f>
        <v>0</v>
      </c>
      <c r="H94" s="19">
        <f t="shared" si="26"/>
        <v>0</v>
      </c>
      <c r="I94" s="19">
        <f t="shared" si="26"/>
        <v>0</v>
      </c>
      <c r="J94" s="19">
        <f t="shared" si="26"/>
        <v>0</v>
      </c>
      <c r="K94" s="19">
        <f t="shared" si="26"/>
        <v>0</v>
      </c>
    </row>
    <row r="95" spans="2:11" ht="15" customHeight="1">
      <c r="B95" s="56" t="s">
        <v>20</v>
      </c>
      <c r="C95" s="57" t="s">
        <v>98</v>
      </c>
      <c r="D95" s="22"/>
      <c r="E95" s="22"/>
      <c r="F95" s="22"/>
      <c r="G95" s="22"/>
      <c r="H95" s="22"/>
      <c r="I95" s="22"/>
      <c r="J95" s="22"/>
      <c r="K95" s="22"/>
    </row>
    <row r="96" spans="2:11" ht="15" customHeight="1">
      <c r="B96" s="56" t="s">
        <v>22</v>
      </c>
      <c r="C96" s="57" t="s">
        <v>99</v>
      </c>
      <c r="D96" s="22">
        <f>D97+D98</f>
        <v>0</v>
      </c>
      <c r="E96" s="22">
        <f aca="true" t="shared" si="27" ref="E96:K96">E97+E98</f>
        <v>0</v>
      </c>
      <c r="F96" s="22">
        <f t="shared" si="27"/>
        <v>0</v>
      </c>
      <c r="G96" s="22">
        <f>G97+G98</f>
        <v>0</v>
      </c>
      <c r="H96" s="19">
        <f t="shared" si="27"/>
        <v>0</v>
      </c>
      <c r="I96" s="19">
        <f t="shared" si="27"/>
        <v>0</v>
      </c>
      <c r="J96" s="19">
        <f t="shared" si="27"/>
        <v>0</v>
      </c>
      <c r="K96" s="19">
        <f t="shared" si="27"/>
        <v>0</v>
      </c>
    </row>
    <row r="97" spans="2:11" ht="15" customHeight="1">
      <c r="B97" s="56"/>
      <c r="C97" s="57" t="s">
        <v>100</v>
      </c>
      <c r="D97" s="22"/>
      <c r="E97" s="22"/>
      <c r="F97" s="22"/>
      <c r="G97" s="22"/>
      <c r="H97" s="22"/>
      <c r="I97" s="22"/>
      <c r="J97" s="22"/>
      <c r="K97" s="22"/>
    </row>
    <row r="98" spans="2:11" ht="15" customHeight="1">
      <c r="B98" s="56"/>
      <c r="C98" s="57" t="s">
        <v>101</v>
      </c>
      <c r="D98" s="22"/>
      <c r="E98" s="22"/>
      <c r="F98" s="22"/>
      <c r="G98" s="22"/>
      <c r="H98" s="22"/>
      <c r="I98" s="22"/>
      <c r="J98" s="22"/>
      <c r="K98" s="22"/>
    </row>
    <row r="99" spans="2:11" ht="15" customHeight="1">
      <c r="B99" s="56" t="s">
        <v>24</v>
      </c>
      <c r="C99" s="57" t="s">
        <v>102</v>
      </c>
      <c r="D99" s="22">
        <f>D100+D101</f>
        <v>0</v>
      </c>
      <c r="E99" s="22">
        <f aca="true" t="shared" si="28" ref="E99:K99">E100+E101</f>
        <v>0</v>
      </c>
      <c r="F99" s="22">
        <f t="shared" si="28"/>
        <v>0</v>
      </c>
      <c r="G99" s="22">
        <f>G100+G101</f>
        <v>0</v>
      </c>
      <c r="H99" s="19">
        <f t="shared" si="28"/>
        <v>0</v>
      </c>
      <c r="I99" s="19">
        <f t="shared" si="28"/>
        <v>0</v>
      </c>
      <c r="J99" s="19">
        <f t="shared" si="28"/>
        <v>0</v>
      </c>
      <c r="K99" s="19">
        <f t="shared" si="28"/>
        <v>0</v>
      </c>
    </row>
    <row r="100" spans="2:11" ht="15" customHeight="1">
      <c r="B100" s="56"/>
      <c r="C100" s="57" t="s">
        <v>103</v>
      </c>
      <c r="D100" s="22"/>
      <c r="E100" s="22"/>
      <c r="F100" s="22"/>
      <c r="G100" s="22"/>
      <c r="H100" s="22"/>
      <c r="I100" s="22"/>
      <c r="J100" s="22"/>
      <c r="K100" s="22"/>
    </row>
    <row r="101" spans="2:11" ht="15" customHeight="1">
      <c r="B101" s="56"/>
      <c r="C101" s="57" t="s">
        <v>104</v>
      </c>
      <c r="D101" s="22"/>
      <c r="E101" s="22"/>
      <c r="F101" s="22"/>
      <c r="G101" s="22"/>
      <c r="H101" s="22"/>
      <c r="I101" s="22"/>
      <c r="J101" s="22"/>
      <c r="K101" s="22"/>
    </row>
    <row r="102" spans="2:11" ht="15" customHeight="1">
      <c r="B102" s="56" t="s">
        <v>10</v>
      </c>
      <c r="C102" s="57" t="s">
        <v>105</v>
      </c>
      <c r="D102" s="22">
        <f>D103+D104</f>
        <v>0</v>
      </c>
      <c r="E102" s="22">
        <f aca="true" t="shared" si="29" ref="E102:K102">E103+E104</f>
        <v>0</v>
      </c>
      <c r="F102" s="22">
        <f t="shared" si="29"/>
        <v>5909</v>
      </c>
      <c r="G102" s="22">
        <f>G103+G104</f>
        <v>19879</v>
      </c>
      <c r="H102" s="19">
        <f t="shared" si="29"/>
        <v>21251</v>
      </c>
      <c r="I102" s="19">
        <f t="shared" si="29"/>
        <v>12000</v>
      </c>
      <c r="J102" s="19">
        <f t="shared" si="29"/>
        <v>9500</v>
      </c>
      <c r="K102" s="19">
        <f t="shared" si="29"/>
        <v>6500</v>
      </c>
    </row>
    <row r="103" spans="2:11" ht="15" customHeight="1">
      <c r="B103" s="56" t="s">
        <v>20</v>
      </c>
      <c r="C103" s="57" t="s">
        <v>106</v>
      </c>
      <c r="D103" s="22"/>
      <c r="E103" s="22"/>
      <c r="F103" s="22"/>
      <c r="G103" s="22"/>
      <c r="H103" s="22"/>
      <c r="I103" s="22"/>
      <c r="J103" s="22"/>
      <c r="K103" s="22"/>
    </row>
    <row r="104" spans="2:11" ht="15" customHeight="1">
      <c r="B104" s="56" t="s">
        <v>22</v>
      </c>
      <c r="C104" s="57" t="s">
        <v>107</v>
      </c>
      <c r="D104" s="22">
        <f>SUM(D105:D108)</f>
        <v>0</v>
      </c>
      <c r="E104" s="22">
        <f aca="true" t="shared" si="30" ref="E104:K104">SUM(E105:E108)</f>
        <v>0</v>
      </c>
      <c r="F104" s="22">
        <f t="shared" si="30"/>
        <v>5909</v>
      </c>
      <c r="G104" s="22">
        <f>SUM(G105:G108)</f>
        <v>19879</v>
      </c>
      <c r="H104" s="19">
        <f t="shared" si="30"/>
        <v>21251</v>
      </c>
      <c r="I104" s="19">
        <f t="shared" si="30"/>
        <v>12000</v>
      </c>
      <c r="J104" s="19">
        <f t="shared" si="30"/>
        <v>9500</v>
      </c>
      <c r="K104" s="19">
        <f t="shared" si="30"/>
        <v>6500</v>
      </c>
    </row>
    <row r="105" spans="2:11" ht="15" customHeight="1">
      <c r="B105" s="56"/>
      <c r="C105" s="57" t="s">
        <v>108</v>
      </c>
      <c r="D105" s="22"/>
      <c r="E105" s="22"/>
      <c r="F105" s="22">
        <v>5909</v>
      </c>
      <c r="G105" s="22">
        <v>19879</v>
      </c>
      <c r="H105" s="18">
        <v>21251</v>
      </c>
      <c r="I105" s="18">
        <v>12000</v>
      </c>
      <c r="J105" s="18">
        <f>12000-2500</f>
        <v>9500</v>
      </c>
      <c r="K105" s="18">
        <f>9500-(250*12)</f>
        <v>6500</v>
      </c>
    </row>
    <row r="106" spans="2:11" ht="15" customHeight="1">
      <c r="B106" s="56"/>
      <c r="C106" s="57" t="s">
        <v>109</v>
      </c>
      <c r="D106" s="22"/>
      <c r="E106" s="22"/>
      <c r="F106" s="22"/>
      <c r="G106" s="22"/>
      <c r="H106" s="22"/>
      <c r="I106" s="22"/>
      <c r="J106" s="22"/>
      <c r="K106" s="22"/>
    </row>
    <row r="107" spans="2:11" ht="15" customHeight="1">
      <c r="B107" s="56"/>
      <c r="C107" s="57" t="s">
        <v>110</v>
      </c>
      <c r="D107" s="22"/>
      <c r="E107" s="22"/>
      <c r="F107" s="22"/>
      <c r="G107" s="22"/>
      <c r="H107" s="22"/>
      <c r="I107" s="22"/>
      <c r="J107" s="22"/>
      <c r="K107" s="22"/>
    </row>
    <row r="108" spans="2:11" ht="15" customHeight="1">
      <c r="B108" s="56"/>
      <c r="C108" s="57" t="s">
        <v>111</v>
      </c>
      <c r="D108" s="22"/>
      <c r="E108" s="22"/>
      <c r="F108" s="22"/>
      <c r="G108" s="22"/>
      <c r="H108" s="22"/>
      <c r="I108" s="22"/>
      <c r="J108" s="22"/>
      <c r="K108" s="22"/>
    </row>
    <row r="109" spans="2:11" ht="15" customHeight="1">
      <c r="B109" s="56" t="s">
        <v>37</v>
      </c>
      <c r="C109" s="57" t="s">
        <v>13</v>
      </c>
      <c r="D109" s="22">
        <f>D110+D115+D127</f>
        <v>31753</v>
      </c>
      <c r="E109" s="22">
        <f>E110+E115+E127</f>
        <v>42922</v>
      </c>
      <c r="F109" s="22">
        <f aca="true" t="shared" si="31" ref="F109:K109">F110+F115+F127</f>
        <v>33080</v>
      </c>
      <c r="G109" s="22">
        <f>G110+G115+G127</f>
        <v>19445</v>
      </c>
      <c r="H109" s="19">
        <f t="shared" si="31"/>
        <v>16690</v>
      </c>
      <c r="I109" s="19">
        <f t="shared" si="31"/>
        <v>6900</v>
      </c>
      <c r="J109" s="19">
        <f t="shared" si="31"/>
        <v>5795</v>
      </c>
      <c r="K109" s="19">
        <f t="shared" si="31"/>
        <v>5342.21</v>
      </c>
    </row>
    <row r="110" spans="2:11" ht="15" customHeight="1">
      <c r="B110" s="56" t="s">
        <v>20</v>
      </c>
      <c r="C110" s="57" t="s">
        <v>106</v>
      </c>
      <c r="D110" s="22">
        <f>D111+D114</f>
        <v>0</v>
      </c>
      <c r="E110" s="22">
        <f>E111+E114</f>
        <v>0</v>
      </c>
      <c r="F110" s="22">
        <f aca="true" t="shared" si="32" ref="F110:K110">F111+F114</f>
        <v>0</v>
      </c>
      <c r="G110" s="22">
        <f>G111+G114</f>
        <v>0</v>
      </c>
      <c r="H110" s="19">
        <f t="shared" si="32"/>
        <v>0</v>
      </c>
      <c r="I110" s="19">
        <f t="shared" si="32"/>
        <v>0</v>
      </c>
      <c r="J110" s="19">
        <f t="shared" si="32"/>
        <v>0</v>
      </c>
      <c r="K110" s="19">
        <f t="shared" si="32"/>
        <v>0</v>
      </c>
    </row>
    <row r="111" spans="2:11" ht="15" customHeight="1">
      <c r="B111" s="56"/>
      <c r="C111" s="57" t="s">
        <v>112</v>
      </c>
      <c r="D111" s="22">
        <f>SUM(D112:D113)</f>
        <v>0</v>
      </c>
      <c r="E111" s="22">
        <f>SUM(E112:E113)</f>
        <v>0</v>
      </c>
      <c r="F111" s="22">
        <f aca="true" t="shared" si="33" ref="F111:K111">SUM(F112:F113)</f>
        <v>0</v>
      </c>
      <c r="G111" s="22">
        <f>SUM(G112:G113)</f>
        <v>0</v>
      </c>
      <c r="H111" s="19">
        <f t="shared" si="33"/>
        <v>0</v>
      </c>
      <c r="I111" s="19">
        <f t="shared" si="33"/>
        <v>0</v>
      </c>
      <c r="J111" s="19">
        <f t="shared" si="33"/>
        <v>0</v>
      </c>
      <c r="K111" s="19">
        <f t="shared" si="33"/>
        <v>0</v>
      </c>
    </row>
    <row r="112" spans="2:11" ht="15" customHeight="1">
      <c r="B112" s="56"/>
      <c r="C112" s="57" t="s">
        <v>65</v>
      </c>
      <c r="D112" s="22"/>
      <c r="E112" s="22"/>
      <c r="F112" s="22"/>
      <c r="G112" s="22"/>
      <c r="H112" s="22"/>
      <c r="I112" s="22"/>
      <c r="J112" s="22"/>
      <c r="K112" s="22"/>
    </row>
    <row r="113" spans="2:11" ht="15" customHeight="1">
      <c r="B113" s="56"/>
      <c r="C113" s="57" t="s">
        <v>113</v>
      </c>
      <c r="D113" s="22"/>
      <c r="E113" s="22"/>
      <c r="F113" s="22"/>
      <c r="G113" s="22"/>
      <c r="H113" s="22"/>
      <c r="I113" s="22"/>
      <c r="J113" s="22"/>
      <c r="K113" s="22"/>
    </row>
    <row r="114" spans="2:11" ht="15" customHeight="1">
      <c r="B114" s="56"/>
      <c r="C114" s="57" t="s">
        <v>67</v>
      </c>
      <c r="D114" s="22"/>
      <c r="E114" s="22"/>
      <c r="F114" s="22"/>
      <c r="G114" s="22"/>
      <c r="H114" s="22"/>
      <c r="I114" s="22"/>
      <c r="J114" s="22"/>
      <c r="K114" s="22"/>
    </row>
    <row r="115" spans="2:11" ht="15" customHeight="1">
      <c r="B115" s="56" t="s">
        <v>22</v>
      </c>
      <c r="C115" s="57" t="s">
        <v>107</v>
      </c>
      <c r="D115" s="22">
        <f>SUM(D116:D126)</f>
        <v>31120</v>
      </c>
      <c r="E115" s="22">
        <f aca="true" t="shared" si="34" ref="E115:K115">SUM(E116:E126)</f>
        <v>42269</v>
      </c>
      <c r="F115" s="22">
        <f t="shared" si="34"/>
        <v>32410</v>
      </c>
      <c r="G115" s="22">
        <f>SUM(G116:G126)</f>
        <v>18888</v>
      </c>
      <c r="H115" s="19">
        <f t="shared" si="34"/>
        <v>16090</v>
      </c>
      <c r="I115" s="19">
        <f t="shared" si="34"/>
        <v>6400</v>
      </c>
      <c r="J115" s="19">
        <f t="shared" si="34"/>
        <v>5295</v>
      </c>
      <c r="K115" s="19">
        <f t="shared" si="34"/>
        <v>4842.21</v>
      </c>
    </row>
    <row r="116" spans="2:11" ht="15" customHeight="1">
      <c r="B116" s="56"/>
      <c r="C116" s="57" t="s">
        <v>108</v>
      </c>
      <c r="D116" s="22">
        <v>1500</v>
      </c>
      <c r="E116" s="22">
        <v>1500</v>
      </c>
      <c r="F116" s="22">
        <v>1500</v>
      </c>
      <c r="G116" s="22">
        <v>0</v>
      </c>
      <c r="H116" s="18"/>
      <c r="I116" s="18"/>
      <c r="J116" s="18"/>
      <c r="K116" s="18"/>
    </row>
    <row r="117" spans="2:11" ht="15" customHeight="1">
      <c r="B117" s="56"/>
      <c r="C117" s="57" t="s">
        <v>109</v>
      </c>
      <c r="D117" s="22"/>
      <c r="E117" s="22"/>
      <c r="F117" s="22"/>
      <c r="G117" s="22"/>
      <c r="H117" s="22"/>
      <c r="I117" s="22"/>
      <c r="J117" s="22"/>
      <c r="K117" s="22"/>
    </row>
    <row r="118" spans="2:11" ht="15" customHeight="1">
      <c r="B118" s="56"/>
      <c r="C118" s="57" t="s">
        <v>110</v>
      </c>
      <c r="D118" s="22"/>
      <c r="E118" s="22"/>
      <c r="F118" s="22"/>
      <c r="G118" s="22"/>
      <c r="H118" s="22"/>
      <c r="I118" s="22"/>
      <c r="J118" s="22"/>
      <c r="K118" s="22"/>
    </row>
    <row r="119" spans="2:11" ht="15" customHeight="1">
      <c r="B119" s="56"/>
      <c r="C119" s="57" t="s">
        <v>114</v>
      </c>
      <c r="D119" s="22"/>
      <c r="E119" s="22"/>
      <c r="F119" s="22"/>
      <c r="G119" s="22"/>
      <c r="H119" s="22"/>
      <c r="I119" s="22"/>
      <c r="J119" s="22"/>
      <c r="K119" s="22"/>
    </row>
    <row r="120" spans="2:11" ht="15" customHeight="1">
      <c r="B120" s="56"/>
      <c r="C120" s="57" t="s">
        <v>115</v>
      </c>
      <c r="D120" s="22">
        <v>16353</v>
      </c>
      <c r="E120" s="22">
        <v>16929</v>
      </c>
      <c r="F120" s="22">
        <v>17669</v>
      </c>
      <c r="G120" s="22">
        <v>10015</v>
      </c>
      <c r="H120" s="18">
        <v>8962</v>
      </c>
      <c r="I120" s="18">
        <v>4100</v>
      </c>
      <c r="J120" s="18">
        <v>2974</v>
      </c>
      <c r="K120" s="18">
        <v>2500</v>
      </c>
    </row>
    <row r="121" spans="2:11" ht="15" customHeight="1">
      <c r="B121" s="56"/>
      <c r="C121" s="57" t="s">
        <v>116</v>
      </c>
      <c r="D121" s="22"/>
      <c r="E121" s="22"/>
      <c r="F121" s="22"/>
      <c r="G121" s="22"/>
      <c r="H121" s="22"/>
      <c r="I121" s="22"/>
      <c r="J121" s="22"/>
      <c r="K121" s="22"/>
    </row>
    <row r="122" spans="2:11" ht="15" customHeight="1">
      <c r="B122" s="56"/>
      <c r="C122" s="57" t="s">
        <v>117</v>
      </c>
      <c r="D122" s="22"/>
      <c r="E122" s="22"/>
      <c r="F122" s="22"/>
      <c r="G122" s="22"/>
      <c r="H122" s="22"/>
      <c r="I122" s="22"/>
      <c r="J122" s="22"/>
      <c r="K122" s="22"/>
    </row>
    <row r="123" spans="2:11" ht="15" customHeight="1">
      <c r="B123" s="56"/>
      <c r="C123" s="57" t="s">
        <v>118</v>
      </c>
      <c r="D123" s="22"/>
      <c r="E123" s="22"/>
      <c r="F123" s="22"/>
      <c r="G123" s="22"/>
      <c r="H123" s="22"/>
      <c r="I123" s="22"/>
      <c r="J123" s="22"/>
      <c r="K123" s="22"/>
    </row>
    <row r="124" spans="2:11" ht="15" customHeight="1">
      <c r="B124" s="56"/>
      <c r="C124" s="57" t="s">
        <v>119</v>
      </c>
      <c r="D124" s="22">
        <v>4798</v>
      </c>
      <c r="E124" s="22">
        <v>11792</v>
      </c>
      <c r="F124" s="22">
        <v>9039</v>
      </c>
      <c r="G124" s="22">
        <v>8462</v>
      </c>
      <c r="H124" s="22">
        <v>6928</v>
      </c>
      <c r="I124" s="22">
        <v>2100</v>
      </c>
      <c r="J124" s="22">
        <f>I124*101%</f>
        <v>2121</v>
      </c>
      <c r="K124" s="22">
        <f>J124*101%</f>
        <v>2142.21</v>
      </c>
    </row>
    <row r="125" spans="2:11" ht="15" customHeight="1">
      <c r="B125" s="56"/>
      <c r="C125" s="57" t="s">
        <v>120</v>
      </c>
      <c r="D125" s="22">
        <v>8359</v>
      </c>
      <c r="E125" s="22">
        <v>11900</v>
      </c>
      <c r="F125" s="22">
        <v>4048</v>
      </c>
      <c r="G125" s="22"/>
      <c r="H125" s="22"/>
      <c r="I125" s="22"/>
      <c r="J125" s="22"/>
      <c r="K125" s="22"/>
    </row>
    <row r="126" spans="2:11" ht="15" customHeight="1">
      <c r="B126" s="56"/>
      <c r="C126" s="57" t="s">
        <v>121</v>
      </c>
      <c r="D126" s="22">
        <v>110</v>
      </c>
      <c r="E126" s="22">
        <v>148</v>
      </c>
      <c r="F126" s="22">
        <v>154</v>
      </c>
      <c r="G126" s="22">
        <v>411</v>
      </c>
      <c r="H126" s="22">
        <v>200</v>
      </c>
      <c r="I126" s="22">
        <v>200</v>
      </c>
      <c r="J126" s="22">
        <v>200</v>
      </c>
      <c r="K126" s="22">
        <v>200</v>
      </c>
    </row>
    <row r="127" spans="2:11" ht="15" customHeight="1">
      <c r="B127" s="56" t="s">
        <v>24</v>
      </c>
      <c r="C127" s="57" t="s">
        <v>14</v>
      </c>
      <c r="D127" s="22">
        <v>633</v>
      </c>
      <c r="E127" s="22">
        <v>653</v>
      </c>
      <c r="F127" s="22">
        <v>670</v>
      </c>
      <c r="G127" s="22">
        <v>557</v>
      </c>
      <c r="H127" s="22">
        <v>600</v>
      </c>
      <c r="I127" s="22">
        <v>500</v>
      </c>
      <c r="J127" s="22">
        <v>500</v>
      </c>
      <c r="K127" s="22">
        <v>500</v>
      </c>
    </row>
    <row r="128" spans="2:11" ht="15" customHeight="1">
      <c r="B128" s="56" t="s">
        <v>40</v>
      </c>
      <c r="C128" s="57" t="s">
        <v>122</v>
      </c>
      <c r="D128" s="22">
        <f>D129+D130</f>
        <v>285</v>
      </c>
      <c r="E128" s="22">
        <f>E129+E130</f>
        <v>1357</v>
      </c>
      <c r="F128" s="22">
        <f aca="true" t="shared" si="35" ref="F128:K128">F129+F130</f>
        <v>284</v>
      </c>
      <c r="G128" s="22">
        <f>G129+G130</f>
        <v>284</v>
      </c>
      <c r="H128" s="19">
        <f t="shared" si="35"/>
        <v>284</v>
      </c>
      <c r="I128" s="19">
        <f t="shared" si="35"/>
        <v>284</v>
      </c>
      <c r="J128" s="19">
        <f t="shared" si="35"/>
        <v>284</v>
      </c>
      <c r="K128" s="19">
        <f t="shared" si="35"/>
        <v>284</v>
      </c>
    </row>
    <row r="129" spans="2:11" ht="15" customHeight="1">
      <c r="B129" s="56" t="s">
        <v>20</v>
      </c>
      <c r="C129" s="57" t="s">
        <v>123</v>
      </c>
      <c r="D129" s="22"/>
      <c r="E129" s="22"/>
      <c r="F129" s="22"/>
      <c r="G129" s="22"/>
      <c r="H129" s="22"/>
      <c r="I129" s="22"/>
      <c r="J129" s="22"/>
      <c r="K129" s="22"/>
    </row>
    <row r="130" spans="2:11" ht="15" customHeight="1">
      <c r="B130" s="56" t="s">
        <v>22</v>
      </c>
      <c r="C130" s="57" t="s">
        <v>124</v>
      </c>
      <c r="D130" s="22">
        <f>SUM(D131:D132)</f>
        <v>285</v>
      </c>
      <c r="E130" s="22">
        <f>SUM(E131:E132)</f>
        <v>1357</v>
      </c>
      <c r="F130" s="22">
        <f aca="true" t="shared" si="36" ref="F130:K130">SUM(F131:F132)</f>
        <v>284</v>
      </c>
      <c r="G130" s="22">
        <f>SUM(G131:G132)</f>
        <v>284</v>
      </c>
      <c r="H130" s="19">
        <f t="shared" si="36"/>
        <v>284</v>
      </c>
      <c r="I130" s="19">
        <f t="shared" si="36"/>
        <v>284</v>
      </c>
      <c r="J130" s="19">
        <f t="shared" si="36"/>
        <v>284</v>
      </c>
      <c r="K130" s="19">
        <f t="shared" si="36"/>
        <v>284</v>
      </c>
    </row>
    <row r="131" spans="2:11" ht="15" customHeight="1">
      <c r="B131" s="56"/>
      <c r="C131" s="57" t="s">
        <v>103</v>
      </c>
      <c r="D131" s="22"/>
      <c r="E131" s="22"/>
      <c r="F131" s="22"/>
      <c r="G131" s="22"/>
      <c r="H131" s="22"/>
      <c r="I131" s="22"/>
      <c r="J131" s="22"/>
      <c r="K131" s="22"/>
    </row>
    <row r="132" spans="2:11" ht="15" customHeight="1" thickBot="1">
      <c r="B132" s="56"/>
      <c r="C132" s="58" t="s">
        <v>104</v>
      </c>
      <c r="D132" s="29">
        <v>285</v>
      </c>
      <c r="E132" s="29">
        <v>1357</v>
      </c>
      <c r="F132" s="29">
        <v>284</v>
      </c>
      <c r="G132" s="29">
        <v>284</v>
      </c>
      <c r="H132" s="22">
        <v>284</v>
      </c>
      <c r="I132" s="22">
        <v>284</v>
      </c>
      <c r="J132" s="22">
        <v>284</v>
      </c>
      <c r="K132" s="22">
        <v>284</v>
      </c>
    </row>
    <row r="133" spans="2:11" ht="18.75" customHeight="1" thickBot="1" thickTop="1">
      <c r="B133" s="59"/>
      <c r="C133" s="60" t="s">
        <v>125</v>
      </c>
      <c r="D133" s="61">
        <f>D83+D93</f>
        <v>87315</v>
      </c>
      <c r="E133" s="61">
        <f aca="true" t="shared" si="37" ref="E133:K133">E83+E93</f>
        <v>97071</v>
      </c>
      <c r="F133" s="61">
        <f t="shared" si="37"/>
        <v>92228</v>
      </c>
      <c r="G133" s="61">
        <f>G83+G93</f>
        <v>90127</v>
      </c>
      <c r="H133" s="26">
        <f t="shared" si="37"/>
        <v>86776</v>
      </c>
      <c r="I133" s="26">
        <f t="shared" si="37"/>
        <v>80789.1706</v>
      </c>
      <c r="J133" s="26">
        <f t="shared" si="37"/>
        <v>79505.57082200001</v>
      </c>
      <c r="K133" s="26">
        <f t="shared" si="37"/>
        <v>80349.76082990001</v>
      </c>
    </row>
    <row r="134" spans="6:7" ht="15" customHeight="1">
      <c r="F134" s="43"/>
      <c r="G134" s="43"/>
    </row>
    <row r="135" spans="6:7" ht="15" customHeight="1">
      <c r="F135" s="43"/>
      <c r="G135" s="43"/>
    </row>
    <row r="136" spans="6:7" ht="15" customHeight="1">
      <c r="F136" s="43"/>
      <c r="G136" s="43"/>
    </row>
    <row r="137" spans="6:7" ht="15" customHeight="1">
      <c r="F137" s="43"/>
      <c r="G137" s="43"/>
    </row>
    <row r="138" spans="6:7" ht="15" customHeight="1">
      <c r="F138" s="43"/>
      <c r="G138" s="43"/>
    </row>
    <row r="139" spans="6:7" ht="15" customHeight="1">
      <c r="F139" s="43"/>
      <c r="G139" s="43"/>
    </row>
    <row r="140" spans="6:7" ht="15" customHeight="1">
      <c r="F140" s="43"/>
      <c r="G140" s="43"/>
    </row>
  </sheetData>
  <printOptions/>
  <pageMargins left="0.41" right="0.41" top="0.16" bottom="0.2" header="0.17" footer="0.18"/>
  <pageSetup blackAndWhite="1" fitToHeight="1" fitToWidth="1" horizontalDpi="600" verticalDpi="600" orientation="portrait" paperSize="9" scale="70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1"/>
  <sheetViews>
    <sheetView zoomScale="75" zoomScaleNormal="75" workbookViewId="0" topLeftCell="A1">
      <selection activeCell="A1" sqref="A1"/>
    </sheetView>
  </sheetViews>
  <sheetFormatPr defaultColWidth="8.796875" defaultRowHeight="15" outlineLevelCol="1"/>
  <cols>
    <col min="1" max="1" width="2.09765625" style="1" customWidth="1"/>
    <col min="2" max="2" width="5.5" style="1" customWidth="1"/>
    <col min="3" max="3" width="51.59765625" style="1" customWidth="1"/>
    <col min="4" max="4" width="14.59765625" style="1" hidden="1" customWidth="1" outlineLevel="1"/>
    <col min="5" max="6" width="13.19921875" style="1" hidden="1" customWidth="1" outlineLevel="1"/>
    <col min="7" max="7" width="13.19921875" style="1" customWidth="1" collapsed="1"/>
    <col min="8" max="11" width="13.19921875" style="1" customWidth="1"/>
    <col min="12" max="12" width="13.19921875" style="15" customWidth="1"/>
    <col min="13" max="13" width="13.19921875" style="15" customWidth="1" collapsed="1"/>
    <col min="14" max="14" width="13.19921875" style="1" customWidth="1"/>
    <col min="15" max="15" width="12.59765625" style="1" customWidth="1"/>
    <col min="16" max="16" width="9" style="1" customWidth="1" outlineLevel="1"/>
    <col min="17" max="17" width="9" style="1" customWidth="1"/>
    <col min="18" max="28" width="9" style="1" customWidth="1" outlineLevel="1"/>
    <col min="29" max="38" width="9" style="1" customWidth="1"/>
    <col min="39" max="39" width="9" style="1" customWidth="1" collapsed="1"/>
    <col min="40" max="49" width="9" style="1" customWidth="1"/>
    <col min="50" max="50" width="9" style="1" customWidth="1" collapsed="1"/>
    <col min="51" max="60" width="9" style="1" customWidth="1"/>
    <col min="61" max="61" width="9" style="1" customWidth="1" collapsed="1"/>
    <col min="62" max="16384" width="9" style="1" customWidth="1"/>
  </cols>
  <sheetData>
    <row r="1" spans="3:11" ht="15.75">
      <c r="C1" s="2" t="s">
        <v>126</v>
      </c>
      <c r="E1" s="5"/>
      <c r="F1" s="5"/>
      <c r="G1" s="5"/>
      <c r="H1" s="5"/>
      <c r="I1" s="5"/>
      <c r="J1" s="5"/>
      <c r="K1" s="5"/>
    </row>
    <row r="2" spans="4:11" ht="16.5" thickBot="1">
      <c r="D2" s="5" t="s">
        <v>180</v>
      </c>
      <c r="E2" s="5" t="s">
        <v>180</v>
      </c>
      <c r="F2" s="5" t="s">
        <v>180</v>
      </c>
      <c r="G2" s="5" t="s">
        <v>180</v>
      </c>
      <c r="H2" s="5" t="s">
        <v>180</v>
      </c>
      <c r="I2" s="5" t="s">
        <v>180</v>
      </c>
      <c r="J2" s="5" t="s">
        <v>180</v>
      </c>
      <c r="K2" s="5" t="s">
        <v>180</v>
      </c>
    </row>
    <row r="3" spans="2:13" s="34" customFormat="1" ht="12.75">
      <c r="B3" s="30"/>
      <c r="C3" s="31" t="s">
        <v>139</v>
      </c>
      <c r="D3" s="32" t="s">
        <v>1</v>
      </c>
      <c r="E3" s="32" t="s">
        <v>1</v>
      </c>
      <c r="F3" s="32" t="s">
        <v>1</v>
      </c>
      <c r="G3" s="32" t="s">
        <v>1</v>
      </c>
      <c r="H3" s="32" t="s">
        <v>140</v>
      </c>
      <c r="I3" s="32" t="s">
        <v>140</v>
      </c>
      <c r="J3" s="32" t="s">
        <v>140</v>
      </c>
      <c r="K3" s="32" t="s">
        <v>140</v>
      </c>
      <c r="L3" s="33"/>
      <c r="M3" s="33"/>
    </row>
    <row r="4" spans="2:13" s="34" customFormat="1" ht="12.75">
      <c r="B4" s="35"/>
      <c r="C4" s="36"/>
      <c r="D4" s="37">
        <v>37986</v>
      </c>
      <c r="E4" s="38">
        <v>38352</v>
      </c>
      <c r="F4" s="37">
        <v>38717</v>
      </c>
      <c r="G4" s="37">
        <v>38990</v>
      </c>
      <c r="H4" s="37">
        <v>39082</v>
      </c>
      <c r="I4" s="37">
        <v>39447</v>
      </c>
      <c r="J4" s="37">
        <v>39813</v>
      </c>
      <c r="K4" s="37">
        <v>40178</v>
      </c>
      <c r="L4" s="33"/>
      <c r="M4" s="33"/>
    </row>
    <row r="5" spans="2:11" ht="15.75">
      <c r="B5" s="6" t="s">
        <v>9</v>
      </c>
      <c r="C5" s="7" t="s">
        <v>141</v>
      </c>
      <c r="D5" s="17">
        <f>SUM(D6:D10)</f>
        <v>71191</v>
      </c>
      <c r="E5" s="17">
        <f aca="true" t="shared" si="0" ref="E5:K5">SUM(E6:E10)</f>
        <v>71249</v>
      </c>
      <c r="F5" s="17">
        <f t="shared" si="0"/>
        <v>78795</v>
      </c>
      <c r="G5" s="17">
        <f>SUM(G6:G10)</f>
        <v>64230</v>
      </c>
      <c r="H5" s="17">
        <f>SUM(H6:H10)</f>
        <v>86531</v>
      </c>
      <c r="I5" s="17">
        <f t="shared" si="0"/>
        <v>95582.54</v>
      </c>
      <c r="J5" s="17">
        <f t="shared" si="0"/>
        <v>96538.36540000001</v>
      </c>
      <c r="K5" s="17">
        <f t="shared" si="0"/>
        <v>97503.74905400001</v>
      </c>
    </row>
    <row r="6" spans="2:11" ht="15.75">
      <c r="B6" s="8"/>
      <c r="C6" s="4" t="s">
        <v>142</v>
      </c>
      <c r="D6" s="18"/>
      <c r="E6" s="18"/>
      <c r="F6" s="18"/>
      <c r="G6" s="18"/>
      <c r="H6" s="18"/>
      <c r="I6" s="18"/>
      <c r="J6" s="18"/>
      <c r="K6" s="18"/>
    </row>
    <row r="7" spans="2:13" ht="15.75">
      <c r="B7" s="8" t="s">
        <v>19</v>
      </c>
      <c r="C7" s="4" t="s">
        <v>143</v>
      </c>
      <c r="D7" s="18">
        <v>66858</v>
      </c>
      <c r="E7" s="18">
        <v>66305</v>
      </c>
      <c r="F7" s="18">
        <v>73859</v>
      </c>
      <c r="G7" s="18">
        <v>60271</v>
      </c>
      <c r="H7" s="18">
        <v>81377</v>
      </c>
      <c r="I7" s="18">
        <f>H7+9000</f>
        <v>90377</v>
      </c>
      <c r="J7" s="18">
        <f>I7*101%</f>
        <v>91280.77</v>
      </c>
      <c r="K7" s="18">
        <f>J7*101%</f>
        <v>92193.57770000001</v>
      </c>
      <c r="L7" s="16"/>
      <c r="M7" s="16"/>
    </row>
    <row r="8" spans="2:13" ht="31.5">
      <c r="B8" s="8" t="s">
        <v>10</v>
      </c>
      <c r="C8" s="4" t="s">
        <v>144</v>
      </c>
      <c r="D8" s="18">
        <v>-3</v>
      </c>
      <c r="E8" s="18">
        <v>9</v>
      </c>
      <c r="F8" s="18">
        <v>5</v>
      </c>
      <c r="G8" s="18">
        <v>93</v>
      </c>
      <c r="H8" s="18">
        <v>0</v>
      </c>
      <c r="I8" s="18"/>
      <c r="J8" s="18"/>
      <c r="K8" s="18"/>
      <c r="L8" s="16"/>
      <c r="M8" s="16"/>
    </row>
    <row r="9" spans="2:13" ht="15.75">
      <c r="B9" s="8" t="s">
        <v>37</v>
      </c>
      <c r="C9" s="4" t="s">
        <v>145</v>
      </c>
      <c r="D9" s="18"/>
      <c r="E9" s="18"/>
      <c r="F9" s="18"/>
      <c r="G9" s="18"/>
      <c r="H9" s="18">
        <v>0</v>
      </c>
      <c r="I9" s="18"/>
      <c r="J9" s="18"/>
      <c r="K9" s="18"/>
      <c r="L9" s="16"/>
      <c r="M9" s="16"/>
    </row>
    <row r="10" spans="2:13" ht="15.75">
      <c r="B10" s="8" t="s">
        <v>40</v>
      </c>
      <c r="C10" s="4" t="s">
        <v>146</v>
      </c>
      <c r="D10" s="18">
        <v>4336</v>
      </c>
      <c r="E10" s="18">
        <v>4935</v>
      </c>
      <c r="F10" s="18">
        <v>4931</v>
      </c>
      <c r="G10" s="18">
        <v>3866</v>
      </c>
      <c r="H10" s="18">
        <v>5154</v>
      </c>
      <c r="I10" s="18">
        <f>H10*101%</f>
        <v>5205.54</v>
      </c>
      <c r="J10" s="18">
        <f>I10*101%</f>
        <v>5257.5954</v>
      </c>
      <c r="K10" s="18">
        <f>J10*101%</f>
        <v>5310.171354</v>
      </c>
      <c r="L10" s="16"/>
      <c r="M10" s="16"/>
    </row>
    <row r="11" spans="2:13" ht="15.75">
      <c r="B11" s="9" t="s">
        <v>11</v>
      </c>
      <c r="C11" s="10" t="s">
        <v>147</v>
      </c>
      <c r="D11" s="19">
        <f>SUM(D12:D19)</f>
        <v>81487</v>
      </c>
      <c r="E11" s="19">
        <f aca="true" t="shared" si="1" ref="E11:K11">SUM(E12:E19)</f>
        <v>77655</v>
      </c>
      <c r="F11" s="19">
        <f t="shared" si="1"/>
        <v>80120</v>
      </c>
      <c r="G11" s="19">
        <f>SUM(G12:G19)</f>
        <v>67690</v>
      </c>
      <c r="H11" s="19">
        <f>SUM(H12:H19)</f>
        <v>92014</v>
      </c>
      <c r="I11" s="19">
        <f t="shared" si="1"/>
        <v>94114.28</v>
      </c>
      <c r="J11" s="19">
        <f t="shared" si="1"/>
        <v>93892.4392</v>
      </c>
      <c r="K11" s="19">
        <f t="shared" si="1"/>
        <v>92623.835464</v>
      </c>
      <c r="L11" s="16"/>
      <c r="M11" s="16"/>
    </row>
    <row r="12" spans="2:13" ht="15.75">
      <c r="B12" s="8" t="s">
        <v>19</v>
      </c>
      <c r="C12" s="4" t="s">
        <v>131</v>
      </c>
      <c r="D12" s="18">
        <v>7294</v>
      </c>
      <c r="E12" s="18">
        <v>4100</v>
      </c>
      <c r="F12" s="18">
        <v>6083</v>
      </c>
      <c r="G12" s="18">
        <v>4711</v>
      </c>
      <c r="H12" s="18">
        <v>6284</v>
      </c>
      <c r="I12" s="18">
        <f>56355-50312</f>
        <v>6043</v>
      </c>
      <c r="J12" s="18">
        <f>50312-45886</f>
        <v>4426</v>
      </c>
      <c r="K12" s="18">
        <f>45886-44208</f>
        <v>1678</v>
      </c>
      <c r="L12" s="16"/>
      <c r="M12" s="16"/>
    </row>
    <row r="13" spans="2:13" ht="15.75">
      <c r="B13" s="8" t="s">
        <v>10</v>
      </c>
      <c r="C13" s="4" t="s">
        <v>127</v>
      </c>
      <c r="D13" s="18">
        <v>23288</v>
      </c>
      <c r="E13" s="18">
        <v>22147</v>
      </c>
      <c r="F13" s="18">
        <v>23371</v>
      </c>
      <c r="G13" s="18">
        <v>19159</v>
      </c>
      <c r="H13" s="18">
        <v>25074</v>
      </c>
      <c r="I13" s="18">
        <f>H13*101%</f>
        <v>25324.74</v>
      </c>
      <c r="J13" s="18">
        <f>I13*101%</f>
        <v>25577.9874</v>
      </c>
      <c r="K13" s="18">
        <f>J13*101%</f>
        <v>25833.767274</v>
      </c>
      <c r="L13" s="16"/>
      <c r="M13" s="16"/>
    </row>
    <row r="14" spans="2:13" ht="15.75">
      <c r="B14" s="8" t="s">
        <v>37</v>
      </c>
      <c r="C14" s="4" t="s">
        <v>128</v>
      </c>
      <c r="D14" s="18">
        <v>3868</v>
      </c>
      <c r="E14" s="18">
        <v>3850</v>
      </c>
      <c r="F14" s="18">
        <v>4371</v>
      </c>
      <c r="G14" s="18">
        <v>3987</v>
      </c>
      <c r="H14" s="18">
        <v>5165</v>
      </c>
      <c r="I14" s="18">
        <f aca="true" t="shared" si="2" ref="I14:J18">H14*101%</f>
        <v>5216.65</v>
      </c>
      <c r="J14" s="18">
        <f t="shared" si="2"/>
        <v>5268.8165</v>
      </c>
      <c r="K14" s="18">
        <f>J14*101%</f>
        <v>5321.504665</v>
      </c>
      <c r="L14" s="16"/>
      <c r="M14" s="16"/>
    </row>
    <row r="15" spans="2:13" ht="15.75">
      <c r="B15" s="8" t="s">
        <v>40</v>
      </c>
      <c r="C15" s="4" t="s">
        <v>129</v>
      </c>
      <c r="D15" s="18">
        <v>1892</v>
      </c>
      <c r="E15" s="18">
        <v>1917</v>
      </c>
      <c r="F15" s="18">
        <v>1892</v>
      </c>
      <c r="G15" s="18">
        <v>1445</v>
      </c>
      <c r="H15" s="18">
        <v>1932</v>
      </c>
      <c r="I15" s="18">
        <f t="shared" si="2"/>
        <v>1951.32</v>
      </c>
      <c r="J15" s="18">
        <f t="shared" si="2"/>
        <v>1970.8332</v>
      </c>
      <c r="K15" s="18">
        <f>J15*101%</f>
        <v>1990.541532</v>
      </c>
      <c r="L15" s="16"/>
      <c r="M15" s="16"/>
    </row>
    <row r="16" spans="2:13" ht="15.75">
      <c r="B16" s="8" t="s">
        <v>52</v>
      </c>
      <c r="C16" s="4" t="s">
        <v>130</v>
      </c>
      <c r="D16" s="18">
        <v>34209</v>
      </c>
      <c r="E16" s="18">
        <v>34217</v>
      </c>
      <c r="F16" s="18">
        <v>33268</v>
      </c>
      <c r="G16" s="18">
        <v>28922</v>
      </c>
      <c r="H16" s="18">
        <v>40701</v>
      </c>
      <c r="I16" s="18">
        <f>H16*104%</f>
        <v>42329.04</v>
      </c>
      <c r="J16" s="18">
        <f>I16*102%</f>
        <v>43175.620800000004</v>
      </c>
      <c r="K16" s="18">
        <v>44000</v>
      </c>
      <c r="L16" s="16"/>
      <c r="M16" s="16"/>
    </row>
    <row r="17" spans="2:13" ht="15.75">
      <c r="B17" s="8" t="s">
        <v>88</v>
      </c>
      <c r="C17" s="4" t="s">
        <v>148</v>
      </c>
      <c r="D17" s="18">
        <v>7361</v>
      </c>
      <c r="E17" s="18">
        <v>7351</v>
      </c>
      <c r="F17" s="18">
        <v>7164</v>
      </c>
      <c r="G17" s="18">
        <v>6297</v>
      </c>
      <c r="H17" s="18">
        <v>8765</v>
      </c>
      <c r="I17" s="18">
        <f>H17*104%</f>
        <v>9115.6</v>
      </c>
      <c r="J17" s="18">
        <f>I17*102%</f>
        <v>9297.912</v>
      </c>
      <c r="K17" s="18">
        <v>9583</v>
      </c>
      <c r="L17" s="16"/>
      <c r="M17" s="16"/>
    </row>
    <row r="18" spans="2:11" ht="15.75">
      <c r="B18" s="8" t="s">
        <v>90</v>
      </c>
      <c r="C18" s="4" t="s">
        <v>149</v>
      </c>
      <c r="D18" s="18">
        <v>122</v>
      </c>
      <c r="E18" s="20">
        <v>131</v>
      </c>
      <c r="F18" s="18">
        <v>127</v>
      </c>
      <c r="G18" s="18">
        <v>174</v>
      </c>
      <c r="H18" s="18">
        <v>100</v>
      </c>
      <c r="I18" s="18">
        <f t="shared" si="2"/>
        <v>101</v>
      </c>
      <c r="J18" s="18">
        <f t="shared" si="2"/>
        <v>102.01</v>
      </c>
      <c r="K18" s="18">
        <f>J18*101%</f>
        <v>103.0301</v>
      </c>
    </row>
    <row r="19" spans="2:13" ht="15.75">
      <c r="B19" s="8" t="s">
        <v>92</v>
      </c>
      <c r="C19" s="4" t="s">
        <v>150</v>
      </c>
      <c r="D19" s="18">
        <v>3453</v>
      </c>
      <c r="E19" s="18">
        <v>3942</v>
      </c>
      <c r="F19" s="18">
        <v>3844</v>
      </c>
      <c r="G19" s="18">
        <v>2995</v>
      </c>
      <c r="H19" s="18">
        <v>3993</v>
      </c>
      <c r="I19" s="18">
        <f>H19*101%</f>
        <v>4032.93</v>
      </c>
      <c r="J19" s="18">
        <f>I19*101%</f>
        <v>4073.2592999999997</v>
      </c>
      <c r="K19" s="18">
        <f>J19*101%</f>
        <v>4113.991892999999</v>
      </c>
      <c r="M19" s="16"/>
    </row>
    <row r="20" spans="2:13" ht="15.75">
      <c r="B20" s="9" t="s">
        <v>7</v>
      </c>
      <c r="C20" s="10" t="s">
        <v>151</v>
      </c>
      <c r="D20" s="19">
        <f>SUM(D5-D11)</f>
        <v>-10296</v>
      </c>
      <c r="E20" s="19">
        <f aca="true" t="shared" si="3" ref="E20:K20">SUM(E5-E11)</f>
        <v>-6406</v>
      </c>
      <c r="F20" s="19">
        <f t="shared" si="3"/>
        <v>-1325</v>
      </c>
      <c r="G20" s="19">
        <f>SUM(G5-G11)</f>
        <v>-3460</v>
      </c>
      <c r="H20" s="19">
        <f>SUM(H5-H11)</f>
        <v>-5483</v>
      </c>
      <c r="I20" s="19">
        <f t="shared" si="3"/>
        <v>1468.2599999999948</v>
      </c>
      <c r="J20" s="19">
        <f t="shared" si="3"/>
        <v>2645.9262000000163</v>
      </c>
      <c r="K20" s="19">
        <f t="shared" si="3"/>
        <v>4879.913590000011</v>
      </c>
      <c r="M20" s="16"/>
    </row>
    <row r="21" spans="2:11" ht="15.75">
      <c r="B21" s="9" t="s">
        <v>12</v>
      </c>
      <c r="C21" s="10" t="s">
        <v>138</v>
      </c>
      <c r="D21" s="19">
        <f>SUM(D22:D24)</f>
        <v>2858</v>
      </c>
      <c r="E21" s="19">
        <f aca="true" t="shared" si="4" ref="E21:K21">SUM(E22:E24)</f>
        <v>1677</v>
      </c>
      <c r="F21" s="19">
        <f t="shared" si="4"/>
        <v>2657</v>
      </c>
      <c r="G21" s="19">
        <f>SUM(G22:G24)</f>
        <v>749</v>
      </c>
      <c r="H21" s="19">
        <f>SUM(H22:H24)</f>
        <v>1034</v>
      </c>
      <c r="I21" s="19">
        <f t="shared" si="4"/>
        <v>15633</v>
      </c>
      <c r="J21" s="19">
        <f t="shared" si="4"/>
        <v>1150</v>
      </c>
      <c r="K21" s="19">
        <f t="shared" si="4"/>
        <v>1200</v>
      </c>
    </row>
    <row r="22" spans="2:11" ht="15.75">
      <c r="B22" s="8" t="s">
        <v>19</v>
      </c>
      <c r="C22" s="4" t="s">
        <v>152</v>
      </c>
      <c r="D22" s="18"/>
      <c r="E22" s="18"/>
      <c r="F22" s="18">
        <v>1</v>
      </c>
      <c r="G22" s="18"/>
      <c r="H22" s="18"/>
      <c r="I22" s="18"/>
      <c r="J22" s="18"/>
      <c r="K22" s="18"/>
    </row>
    <row r="23" spans="2:11" ht="15.75">
      <c r="B23" s="8" t="s">
        <v>10</v>
      </c>
      <c r="C23" s="4" t="s">
        <v>137</v>
      </c>
      <c r="D23" s="18"/>
      <c r="E23" s="18"/>
      <c r="F23" s="18"/>
      <c r="G23" s="18"/>
      <c r="H23" s="18"/>
      <c r="I23" s="18"/>
      <c r="J23" s="18"/>
      <c r="K23" s="18"/>
    </row>
    <row r="24" spans="2:11" ht="15.75">
      <c r="B24" s="8" t="s">
        <v>37</v>
      </c>
      <c r="C24" s="4" t="s">
        <v>153</v>
      </c>
      <c r="D24" s="18">
        <v>2858</v>
      </c>
      <c r="E24" s="18">
        <v>1677</v>
      </c>
      <c r="F24" s="18">
        <v>2656</v>
      </c>
      <c r="G24" s="18">
        <v>749</v>
      </c>
      <c r="H24" s="18">
        <v>1034</v>
      </c>
      <c r="I24" s="18">
        <f>1100+5283+9250</f>
        <v>15633</v>
      </c>
      <c r="J24" s="18">
        <v>1150</v>
      </c>
      <c r="K24" s="18">
        <v>1200</v>
      </c>
    </row>
    <row r="25" spans="2:11" ht="15.75">
      <c r="B25" s="9" t="s">
        <v>15</v>
      </c>
      <c r="C25" s="10" t="s">
        <v>132</v>
      </c>
      <c r="D25" s="19">
        <f>SUM(D26:D28)</f>
        <v>73</v>
      </c>
      <c r="E25" s="19">
        <f aca="true" t="shared" si="5" ref="E25:K25">SUM(E26:E28)</f>
        <v>5749</v>
      </c>
      <c r="F25" s="19">
        <f t="shared" si="5"/>
        <v>1235</v>
      </c>
      <c r="G25" s="19">
        <f>SUM(G26:G28)</f>
        <v>83</v>
      </c>
      <c r="H25" s="19">
        <f>SUM(H26:H28)</f>
        <v>83</v>
      </c>
      <c r="I25" s="19">
        <f t="shared" si="5"/>
        <v>100</v>
      </c>
      <c r="J25" s="19">
        <f t="shared" si="5"/>
        <v>100</v>
      </c>
      <c r="K25" s="19">
        <f t="shared" si="5"/>
        <v>100</v>
      </c>
    </row>
    <row r="26" spans="2:11" ht="15.75">
      <c r="B26" s="8" t="s">
        <v>19</v>
      </c>
      <c r="C26" s="4" t="s">
        <v>154</v>
      </c>
      <c r="D26" s="18"/>
      <c r="E26" s="18"/>
      <c r="F26" s="18"/>
      <c r="G26" s="18"/>
      <c r="H26" s="18"/>
      <c r="I26" s="18"/>
      <c r="J26" s="18"/>
      <c r="K26" s="18"/>
    </row>
    <row r="27" spans="2:11" ht="15.75">
      <c r="B27" s="8" t="s">
        <v>10</v>
      </c>
      <c r="C27" s="4" t="s">
        <v>155</v>
      </c>
      <c r="D27" s="18"/>
      <c r="E27" s="18"/>
      <c r="F27" s="18"/>
      <c r="G27" s="18"/>
      <c r="H27" s="18"/>
      <c r="I27" s="18"/>
      <c r="J27" s="18"/>
      <c r="K27" s="18"/>
    </row>
    <row r="28" spans="2:11" ht="15.75">
      <c r="B28" s="8" t="s">
        <v>37</v>
      </c>
      <c r="C28" s="4" t="s">
        <v>156</v>
      </c>
      <c r="D28" s="18">
        <v>73</v>
      </c>
      <c r="E28" s="18">
        <v>5749</v>
      </c>
      <c r="F28" s="18">
        <v>1235</v>
      </c>
      <c r="G28" s="18">
        <v>83</v>
      </c>
      <c r="H28" s="18">
        <v>83</v>
      </c>
      <c r="I28" s="18">
        <v>100</v>
      </c>
      <c r="J28" s="18">
        <v>100</v>
      </c>
      <c r="K28" s="18">
        <v>100</v>
      </c>
    </row>
    <row r="29" spans="2:11" ht="15.75">
      <c r="B29" s="9" t="s">
        <v>133</v>
      </c>
      <c r="C29" s="10" t="s">
        <v>157</v>
      </c>
      <c r="D29" s="19">
        <f>SUM(D20+D21-D25)</f>
        <v>-7511</v>
      </c>
      <c r="E29" s="19">
        <f aca="true" t="shared" si="6" ref="E29:K29">SUM(E20+E21-E25)</f>
        <v>-10478</v>
      </c>
      <c r="F29" s="19">
        <f t="shared" si="6"/>
        <v>97</v>
      </c>
      <c r="G29" s="19">
        <f>SUM(G20+G21-G25)</f>
        <v>-2794</v>
      </c>
      <c r="H29" s="19">
        <f>SUM(H20+H21-H25)</f>
        <v>-4532</v>
      </c>
      <c r="I29" s="19">
        <f t="shared" si="6"/>
        <v>17001.259999999995</v>
      </c>
      <c r="J29" s="19">
        <f t="shared" si="6"/>
        <v>3695.9262000000163</v>
      </c>
      <c r="K29" s="19">
        <f t="shared" si="6"/>
        <v>5979.913590000011</v>
      </c>
    </row>
    <row r="30" spans="2:11" ht="15.75">
      <c r="B30" s="9" t="s">
        <v>134</v>
      </c>
      <c r="C30" s="10" t="s">
        <v>158</v>
      </c>
      <c r="D30" s="19">
        <f>SUM(D31:D37)</f>
        <v>82</v>
      </c>
      <c r="E30" s="19">
        <f aca="true" t="shared" si="7" ref="E30:K30">SUM(E31:E37)</f>
        <v>138</v>
      </c>
      <c r="F30" s="19">
        <f t="shared" si="7"/>
        <v>35</v>
      </c>
      <c r="G30" s="19">
        <f>SUM(G31:G37)</f>
        <v>9</v>
      </c>
      <c r="H30" s="19">
        <f>SUM(H31:H37)</f>
        <v>13</v>
      </c>
      <c r="I30" s="19">
        <f t="shared" si="7"/>
        <v>15</v>
      </c>
      <c r="J30" s="19">
        <f t="shared" si="7"/>
        <v>20</v>
      </c>
      <c r="K30" s="19">
        <f t="shared" si="7"/>
        <v>25</v>
      </c>
    </row>
    <row r="31" spans="2:11" ht="15.75">
      <c r="B31" s="8" t="s">
        <v>19</v>
      </c>
      <c r="C31" s="4" t="s">
        <v>159</v>
      </c>
      <c r="D31" s="18"/>
      <c r="E31" s="18"/>
      <c r="F31" s="18"/>
      <c r="G31" s="18"/>
      <c r="H31" s="18"/>
      <c r="I31" s="18"/>
      <c r="J31" s="18"/>
      <c r="K31" s="18"/>
    </row>
    <row r="32" spans="2:11" ht="15.75">
      <c r="B32" s="8"/>
      <c r="C32" s="4" t="s">
        <v>160</v>
      </c>
      <c r="D32" s="18"/>
      <c r="E32" s="18"/>
      <c r="F32" s="18"/>
      <c r="G32" s="18"/>
      <c r="H32" s="18"/>
      <c r="I32" s="18"/>
      <c r="J32" s="18"/>
      <c r="K32" s="18"/>
    </row>
    <row r="33" spans="2:11" ht="15.75">
      <c r="B33" s="8" t="s">
        <v>10</v>
      </c>
      <c r="C33" s="4" t="s">
        <v>161</v>
      </c>
      <c r="D33" s="18">
        <v>82</v>
      </c>
      <c r="E33" s="18">
        <v>138</v>
      </c>
      <c r="F33" s="18">
        <v>35</v>
      </c>
      <c r="G33" s="18">
        <v>9</v>
      </c>
      <c r="H33" s="18">
        <v>13</v>
      </c>
      <c r="I33" s="18">
        <v>15</v>
      </c>
      <c r="J33" s="18">
        <v>20</v>
      </c>
      <c r="K33" s="18">
        <v>25</v>
      </c>
    </row>
    <row r="34" spans="2:11" ht="15.75">
      <c r="B34" s="8"/>
      <c r="C34" s="4" t="s">
        <v>160</v>
      </c>
      <c r="D34" s="18"/>
      <c r="E34" s="18"/>
      <c r="F34" s="18"/>
      <c r="G34" s="18"/>
      <c r="H34" s="18"/>
      <c r="I34" s="18"/>
      <c r="J34" s="18"/>
      <c r="K34" s="18"/>
    </row>
    <row r="35" spans="2:11" ht="15.75">
      <c r="B35" s="8" t="s">
        <v>37</v>
      </c>
      <c r="C35" s="4" t="s">
        <v>162</v>
      </c>
      <c r="D35" s="18"/>
      <c r="E35" s="18"/>
      <c r="F35" s="18"/>
      <c r="G35" s="18"/>
      <c r="H35" s="18"/>
      <c r="I35" s="18"/>
      <c r="J35" s="18"/>
      <c r="K35" s="18"/>
    </row>
    <row r="36" spans="2:11" ht="15.75">
      <c r="B36" s="8" t="s">
        <v>40</v>
      </c>
      <c r="C36" s="4" t="s">
        <v>163</v>
      </c>
      <c r="D36" s="18"/>
      <c r="E36" s="18"/>
      <c r="F36" s="18"/>
      <c r="G36" s="18"/>
      <c r="H36" s="18"/>
      <c r="I36" s="18"/>
      <c r="J36" s="18"/>
      <c r="K36" s="18"/>
    </row>
    <row r="37" spans="2:11" ht="15.75">
      <c r="B37" s="8" t="s">
        <v>52</v>
      </c>
      <c r="C37" s="4" t="s">
        <v>164</v>
      </c>
      <c r="D37" s="18"/>
      <c r="E37" s="18"/>
      <c r="F37" s="18"/>
      <c r="G37" s="18"/>
      <c r="H37" s="18"/>
      <c r="I37" s="18"/>
      <c r="J37" s="18"/>
      <c r="K37" s="18"/>
    </row>
    <row r="38" spans="2:11" ht="15.75">
      <c r="B38" s="9" t="s">
        <v>135</v>
      </c>
      <c r="C38" s="10" t="s">
        <v>165</v>
      </c>
      <c r="D38" s="19">
        <f>SUM(D39:D43)</f>
        <v>363</v>
      </c>
      <c r="E38" s="19">
        <f aca="true" t="shared" si="8" ref="E38:K38">SUM(E39:E43)</f>
        <v>680</v>
      </c>
      <c r="F38" s="19">
        <f t="shared" si="8"/>
        <v>968</v>
      </c>
      <c r="G38" s="19">
        <f>SUM(G39:G43)</f>
        <v>716</v>
      </c>
      <c r="H38" s="19">
        <f>SUM(H39:H43)</f>
        <v>950</v>
      </c>
      <c r="I38" s="19">
        <f t="shared" si="8"/>
        <v>900</v>
      </c>
      <c r="J38" s="19">
        <f t="shared" si="8"/>
        <v>850</v>
      </c>
      <c r="K38" s="19">
        <f t="shared" si="8"/>
        <v>700</v>
      </c>
    </row>
    <row r="39" spans="2:11" ht="15.75">
      <c r="B39" s="8" t="s">
        <v>19</v>
      </c>
      <c r="C39" s="4" t="s">
        <v>161</v>
      </c>
      <c r="D39" s="18">
        <v>363</v>
      </c>
      <c r="E39" s="18">
        <v>680</v>
      </c>
      <c r="F39" s="18">
        <v>968</v>
      </c>
      <c r="G39" s="18">
        <v>716</v>
      </c>
      <c r="H39" s="18">
        <v>950</v>
      </c>
      <c r="I39" s="18">
        <v>900</v>
      </c>
      <c r="J39" s="18">
        <v>850</v>
      </c>
      <c r="K39" s="18">
        <v>700</v>
      </c>
    </row>
    <row r="40" spans="2:11" ht="15.75">
      <c r="B40" s="8"/>
      <c r="C40" s="4" t="s">
        <v>166</v>
      </c>
      <c r="D40" s="18"/>
      <c r="E40" s="18"/>
      <c r="F40" s="18"/>
      <c r="G40" s="18"/>
      <c r="H40" s="18"/>
      <c r="I40" s="18"/>
      <c r="J40" s="18"/>
      <c r="K40" s="18"/>
    </row>
    <row r="41" spans="2:11" ht="15.75">
      <c r="B41" s="8" t="s">
        <v>10</v>
      </c>
      <c r="C41" s="4" t="s">
        <v>167</v>
      </c>
      <c r="D41" s="18"/>
      <c r="E41" s="18"/>
      <c r="F41" s="18"/>
      <c r="G41" s="18"/>
      <c r="H41" s="18"/>
      <c r="I41" s="18"/>
      <c r="J41" s="18"/>
      <c r="K41" s="18"/>
    </row>
    <row r="42" spans="2:11" ht="15.75">
      <c r="B42" s="8" t="s">
        <v>37</v>
      </c>
      <c r="C42" s="4" t="s">
        <v>163</v>
      </c>
      <c r="D42" s="18"/>
      <c r="E42" s="18"/>
      <c r="F42" s="18"/>
      <c r="G42" s="18"/>
      <c r="H42" s="18"/>
      <c r="I42" s="18"/>
      <c r="J42" s="18"/>
      <c r="K42" s="18"/>
    </row>
    <row r="43" spans="2:11" ht="15.75">
      <c r="B43" s="8" t="s">
        <v>40</v>
      </c>
      <c r="C43" s="4" t="s">
        <v>164</v>
      </c>
      <c r="D43" s="18"/>
      <c r="E43" s="18"/>
      <c r="F43" s="18"/>
      <c r="G43" s="18"/>
      <c r="H43" s="18"/>
      <c r="I43" s="18"/>
      <c r="J43" s="18"/>
      <c r="K43" s="18"/>
    </row>
    <row r="44" spans="2:11" ht="15.75">
      <c r="B44" s="9" t="s">
        <v>19</v>
      </c>
      <c r="C44" s="10" t="s">
        <v>168</v>
      </c>
      <c r="D44" s="19">
        <f>SUM(D29+D30-D38)</f>
        <v>-7792</v>
      </c>
      <c r="E44" s="19">
        <f aca="true" t="shared" si="9" ref="E44:K44">SUM(E29+E30-E38)</f>
        <v>-11020</v>
      </c>
      <c r="F44" s="19">
        <f t="shared" si="9"/>
        <v>-836</v>
      </c>
      <c r="G44" s="19">
        <f>SUM(G29+G30-G38)</f>
        <v>-3501</v>
      </c>
      <c r="H44" s="19">
        <f>SUM(H29+H30-H38)</f>
        <v>-5469</v>
      </c>
      <c r="I44" s="19">
        <f t="shared" si="9"/>
        <v>16116.259999999995</v>
      </c>
      <c r="J44" s="19">
        <f t="shared" si="9"/>
        <v>2865.9262000000163</v>
      </c>
      <c r="K44" s="19">
        <f t="shared" si="9"/>
        <v>5304.913590000011</v>
      </c>
    </row>
    <row r="45" spans="2:11" ht="15.75">
      <c r="B45" s="9" t="s">
        <v>136</v>
      </c>
      <c r="C45" s="10" t="s">
        <v>169</v>
      </c>
      <c r="D45" s="19">
        <f>D46-D47</f>
        <v>0</v>
      </c>
      <c r="E45" s="19">
        <f aca="true" t="shared" si="10" ref="E45:K45">E46-E47</f>
        <v>0</v>
      </c>
      <c r="F45" s="19">
        <f t="shared" si="10"/>
        <v>0</v>
      </c>
      <c r="G45" s="19">
        <f>G46-G47</f>
        <v>0</v>
      </c>
      <c r="H45" s="19">
        <f>H46-H47</f>
        <v>0</v>
      </c>
      <c r="I45" s="19">
        <f t="shared" si="10"/>
        <v>0</v>
      </c>
      <c r="J45" s="19">
        <f t="shared" si="10"/>
        <v>0</v>
      </c>
      <c r="K45" s="19">
        <f t="shared" si="10"/>
        <v>0</v>
      </c>
    </row>
    <row r="46" spans="2:11" ht="15.75">
      <c r="B46" s="8" t="s">
        <v>19</v>
      </c>
      <c r="C46" s="4" t="s">
        <v>170</v>
      </c>
      <c r="D46" s="18"/>
      <c r="E46" s="18"/>
      <c r="F46" s="18"/>
      <c r="G46" s="18"/>
      <c r="H46" s="18"/>
      <c r="I46" s="18"/>
      <c r="J46" s="18"/>
      <c r="K46" s="18"/>
    </row>
    <row r="47" spans="2:11" ht="15.75">
      <c r="B47" s="8" t="s">
        <v>10</v>
      </c>
      <c r="C47" s="4" t="s">
        <v>171</v>
      </c>
      <c r="D47" s="18"/>
      <c r="E47" s="18"/>
      <c r="F47" s="18"/>
      <c r="G47" s="18"/>
      <c r="H47" s="18"/>
      <c r="I47" s="18"/>
      <c r="J47" s="18"/>
      <c r="K47" s="18"/>
    </row>
    <row r="48" spans="2:11" ht="15.75">
      <c r="B48" s="9" t="s">
        <v>172</v>
      </c>
      <c r="C48" s="10" t="s">
        <v>173</v>
      </c>
      <c r="D48" s="19">
        <f>D44+D45</f>
        <v>-7792</v>
      </c>
      <c r="E48" s="19">
        <f aca="true" t="shared" si="11" ref="E48:K48">E44+E45</f>
        <v>-11020</v>
      </c>
      <c r="F48" s="19">
        <f t="shared" si="11"/>
        <v>-836</v>
      </c>
      <c r="G48" s="19">
        <f>G44+G45</f>
        <v>-3501</v>
      </c>
      <c r="H48" s="19">
        <f>H44+H45</f>
        <v>-5469</v>
      </c>
      <c r="I48" s="19">
        <f t="shared" si="11"/>
        <v>16116.259999999995</v>
      </c>
      <c r="J48" s="19">
        <f t="shared" si="11"/>
        <v>2865.9262000000163</v>
      </c>
      <c r="K48" s="19">
        <f t="shared" si="11"/>
        <v>5304.913590000011</v>
      </c>
    </row>
    <row r="49" spans="2:11" ht="15.75">
      <c r="B49" s="9" t="s">
        <v>174</v>
      </c>
      <c r="C49" s="10" t="s">
        <v>175</v>
      </c>
      <c r="D49" s="18"/>
      <c r="E49" s="18"/>
      <c r="F49" s="18"/>
      <c r="G49" s="18"/>
      <c r="H49" s="18"/>
      <c r="I49" s="18">
        <f>I48*19%</f>
        <v>3062.089399999999</v>
      </c>
      <c r="J49" s="18">
        <f>J48*19%</f>
        <v>544.5259780000031</v>
      </c>
      <c r="K49" s="18">
        <f>K48*19%</f>
        <v>1007.9335821000021</v>
      </c>
    </row>
    <row r="50" spans="2:11" ht="31.5">
      <c r="B50" s="11" t="s">
        <v>176</v>
      </c>
      <c r="C50" s="12" t="s">
        <v>177</v>
      </c>
      <c r="D50" s="21"/>
      <c r="E50" s="21"/>
      <c r="F50" s="21"/>
      <c r="G50" s="21"/>
      <c r="H50" s="21"/>
      <c r="I50" s="21"/>
      <c r="J50" s="21"/>
      <c r="K50" s="21"/>
    </row>
    <row r="51" spans="2:11" ht="16.5" thickBot="1">
      <c r="B51" s="13" t="s">
        <v>178</v>
      </c>
      <c r="C51" s="14" t="s">
        <v>179</v>
      </c>
      <c r="D51" s="23">
        <f aca="true" t="shared" si="12" ref="D51:K51">D48-D49-D50</f>
        <v>-7792</v>
      </c>
      <c r="E51" s="23">
        <f t="shared" si="12"/>
        <v>-11020</v>
      </c>
      <c r="F51" s="23">
        <f t="shared" si="12"/>
        <v>-836</v>
      </c>
      <c r="G51" s="23">
        <f t="shared" si="12"/>
        <v>-3501</v>
      </c>
      <c r="H51" s="23">
        <f t="shared" si="12"/>
        <v>-5469</v>
      </c>
      <c r="I51" s="23">
        <f t="shared" si="12"/>
        <v>13054.170599999996</v>
      </c>
      <c r="J51" s="23">
        <f t="shared" si="12"/>
        <v>2321.400222000013</v>
      </c>
      <c r="K51" s="23">
        <f t="shared" si="12"/>
        <v>4296.980007900009</v>
      </c>
    </row>
  </sheetData>
  <printOptions/>
  <pageMargins left="0.2" right="0.18" top="0.31" bottom="0.8" header="0.25" footer="0.3"/>
  <pageSetup blackAndWhite="1"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0"/>
  <sheetViews>
    <sheetView zoomScale="75" zoomScaleNormal="75" workbookViewId="0" topLeftCell="A1">
      <selection activeCell="A1" sqref="A1"/>
    </sheetView>
  </sheetViews>
  <sheetFormatPr defaultColWidth="8.796875" defaultRowHeight="15" customHeight="1" outlineLevelCol="1"/>
  <cols>
    <col min="1" max="1" width="1.390625" style="44" customWidth="1"/>
    <col min="2" max="2" width="5.5" style="41" customWidth="1"/>
    <col min="3" max="3" width="51.19921875" style="44" customWidth="1"/>
    <col min="4" max="4" width="14" style="44" customWidth="1"/>
    <col min="5" max="7" width="14.09765625" style="67" customWidth="1"/>
    <col min="8" max="8" width="17" style="67" bestFit="1" customWidth="1"/>
    <col min="9" max="9" width="14.09765625" style="67" customWidth="1"/>
    <col min="10" max="16" width="9" style="44" customWidth="1"/>
    <col min="17" max="18" width="9" style="44" customWidth="1" outlineLevel="1"/>
    <col min="19" max="27" width="9" style="44" customWidth="1"/>
    <col min="28" max="29" width="9" style="44" customWidth="1" outlineLevel="1"/>
    <col min="30" max="16384" width="9" style="44" customWidth="1"/>
  </cols>
  <sheetData>
    <row r="1" ht="18.75">
      <c r="C1" s="78" t="s">
        <v>187</v>
      </c>
    </row>
    <row r="2" spans="4:9" ht="15" customHeight="1" thickBot="1">
      <c r="D2" s="45" t="s">
        <v>180</v>
      </c>
      <c r="E2" s="68" t="s">
        <v>180</v>
      </c>
      <c r="F2" s="68" t="s">
        <v>180</v>
      </c>
      <c r="G2" s="68" t="s">
        <v>180</v>
      </c>
      <c r="H2" s="68" t="s">
        <v>180</v>
      </c>
      <c r="I2" s="68" t="s">
        <v>180</v>
      </c>
    </row>
    <row r="3" spans="2:9" ht="15" customHeight="1">
      <c r="B3" s="46"/>
      <c r="C3" s="47" t="s">
        <v>0</v>
      </c>
      <c r="D3" s="48" t="s">
        <v>1</v>
      </c>
      <c r="E3" s="79" t="s">
        <v>181</v>
      </c>
      <c r="F3" s="80"/>
      <c r="G3" s="80"/>
      <c r="H3" s="80"/>
      <c r="I3" s="81"/>
    </row>
    <row r="4" spans="2:9" ht="15" customHeight="1" thickBot="1">
      <c r="B4" s="49"/>
      <c r="C4" s="50"/>
      <c r="D4" s="51">
        <v>38990</v>
      </c>
      <c r="E4" s="3" t="s">
        <v>182</v>
      </c>
      <c r="F4" s="3" t="s">
        <v>183</v>
      </c>
      <c r="G4" s="3" t="s">
        <v>184</v>
      </c>
      <c r="H4" s="3" t="s">
        <v>185</v>
      </c>
      <c r="I4" s="3" t="s">
        <v>186</v>
      </c>
    </row>
    <row r="5" spans="2:9" ht="15" customHeight="1" thickTop="1">
      <c r="B5" s="56" t="s">
        <v>10</v>
      </c>
      <c r="C5" s="57" t="s">
        <v>62</v>
      </c>
      <c r="D5" s="22">
        <v>29017</v>
      </c>
      <c r="E5" s="19">
        <f>E6</f>
        <v>10115</v>
      </c>
      <c r="F5" s="19">
        <f>F6</f>
        <v>0</v>
      </c>
      <c r="G5" s="19">
        <f>G6</f>
        <v>0</v>
      </c>
      <c r="H5" s="19">
        <f>H6</f>
        <v>139</v>
      </c>
      <c r="I5" s="19">
        <f>I6</f>
        <v>18763</v>
      </c>
    </row>
    <row r="6" spans="2:9" ht="15" customHeight="1">
      <c r="B6" s="56" t="s">
        <v>22</v>
      </c>
      <c r="C6" s="57" t="s">
        <v>68</v>
      </c>
      <c r="D6" s="22">
        <f aca="true" t="shared" si="0" ref="D6:I6">D7+D10+D11</f>
        <v>29017</v>
      </c>
      <c r="E6" s="19">
        <f t="shared" si="0"/>
        <v>10115</v>
      </c>
      <c r="F6" s="19">
        <f t="shared" si="0"/>
        <v>0</v>
      </c>
      <c r="G6" s="19">
        <f t="shared" si="0"/>
        <v>0</v>
      </c>
      <c r="H6" s="19">
        <f t="shared" si="0"/>
        <v>139</v>
      </c>
      <c r="I6" s="19">
        <f t="shared" si="0"/>
        <v>18763</v>
      </c>
    </row>
    <row r="7" spans="2:9" ht="15" customHeight="1">
      <c r="B7" s="56"/>
      <c r="C7" s="57" t="s">
        <v>64</v>
      </c>
      <c r="D7" s="22">
        <f aca="true" t="shared" si="1" ref="D7:I7">D8+D9</f>
        <v>28162</v>
      </c>
      <c r="E7" s="19">
        <f t="shared" si="1"/>
        <v>9260</v>
      </c>
      <c r="F7" s="19">
        <f t="shared" si="1"/>
        <v>0</v>
      </c>
      <c r="G7" s="19">
        <f t="shared" si="1"/>
        <v>0</v>
      </c>
      <c r="H7" s="19">
        <f t="shared" si="1"/>
        <v>139</v>
      </c>
      <c r="I7" s="19">
        <f t="shared" si="1"/>
        <v>18763</v>
      </c>
    </row>
    <row r="8" spans="2:10" ht="15" customHeight="1">
      <c r="B8" s="56"/>
      <c r="C8" s="57" t="s">
        <v>65</v>
      </c>
      <c r="D8" s="22">
        <v>28162</v>
      </c>
      <c r="E8" s="18">
        <v>9260</v>
      </c>
      <c r="F8" s="18"/>
      <c r="G8" s="18"/>
      <c r="H8" s="18">
        <v>139</v>
      </c>
      <c r="I8" s="18">
        <v>18763</v>
      </c>
      <c r="J8" s="67"/>
    </row>
    <row r="9" spans="2:9" ht="15" customHeight="1">
      <c r="B9" s="56"/>
      <c r="C9" s="57" t="s">
        <v>66</v>
      </c>
      <c r="D9" s="22"/>
      <c r="E9" s="18"/>
      <c r="F9" s="18"/>
      <c r="G9" s="18"/>
      <c r="H9" s="18"/>
      <c r="I9" s="18"/>
    </row>
    <row r="10" spans="2:9" ht="15" customHeight="1">
      <c r="B10" s="56"/>
      <c r="C10" s="57" t="s">
        <v>69</v>
      </c>
      <c r="D10" s="22">
        <v>159</v>
      </c>
      <c r="E10" s="18">
        <v>159</v>
      </c>
      <c r="F10" s="18"/>
      <c r="G10" s="18"/>
      <c r="H10" s="18"/>
      <c r="I10" s="18"/>
    </row>
    <row r="11" spans="2:9" ht="15" customHeight="1">
      <c r="B11" s="74"/>
      <c r="C11" s="75" t="s">
        <v>70</v>
      </c>
      <c r="D11" s="76">
        <v>696</v>
      </c>
      <c r="E11" s="77">
        <v>696</v>
      </c>
      <c r="F11" s="77"/>
      <c r="G11" s="77"/>
      <c r="H11" s="77"/>
      <c r="I11" s="77"/>
    </row>
    <row r="12" spans="2:9" ht="15" customHeight="1">
      <c r="B12" s="71"/>
      <c r="C12" s="72"/>
      <c r="D12" s="73"/>
      <c r="E12" s="73"/>
      <c r="F12" s="73"/>
      <c r="G12" s="73"/>
      <c r="H12" s="73"/>
      <c r="I12" s="73"/>
    </row>
    <row r="13" spans="4:9" ht="15" customHeight="1" thickBot="1">
      <c r="D13" s="45" t="s">
        <v>180</v>
      </c>
      <c r="E13" s="68" t="s">
        <v>180</v>
      </c>
      <c r="F13" s="68" t="s">
        <v>180</v>
      </c>
      <c r="G13" s="68" t="s">
        <v>180</v>
      </c>
      <c r="H13" s="68" t="s">
        <v>180</v>
      </c>
      <c r="I13" s="68" t="s">
        <v>180</v>
      </c>
    </row>
    <row r="14" spans="2:9" ht="15" customHeight="1">
      <c r="B14" s="46"/>
      <c r="C14" s="47" t="s">
        <v>8</v>
      </c>
      <c r="D14" s="48" t="str">
        <f>D3</f>
        <v>Wykonanie</v>
      </c>
      <c r="E14" s="79" t="str">
        <f aca="true" t="shared" si="2" ref="E14:I15">E3</f>
        <v>Zwłoka w płatności</v>
      </c>
      <c r="F14" s="80"/>
      <c r="G14" s="80"/>
      <c r="H14" s="80"/>
      <c r="I14" s="81"/>
    </row>
    <row r="15" spans="2:9" s="41" customFormat="1" ht="15" customHeight="1" thickBot="1">
      <c r="B15" s="49"/>
      <c r="C15" s="62"/>
      <c r="D15" s="51">
        <f>D4</f>
        <v>38990</v>
      </c>
      <c r="E15" s="3" t="str">
        <f t="shared" si="2"/>
        <v>do 30 dni</v>
      </c>
      <c r="F15" s="3" t="str">
        <f t="shared" si="2"/>
        <v>od 30 do 90 dni</v>
      </c>
      <c r="G15" s="3" t="str">
        <f t="shared" si="2"/>
        <v>od 90 do 180 dni</v>
      </c>
      <c r="H15" s="3" t="str">
        <f t="shared" si="2"/>
        <v>od 180 dni do 1 rok</v>
      </c>
      <c r="I15" s="3" t="str">
        <f t="shared" si="2"/>
        <v>ponad 1 rok</v>
      </c>
    </row>
    <row r="16" spans="2:9" ht="15" customHeight="1" thickTop="1">
      <c r="B16" s="56" t="s">
        <v>10</v>
      </c>
      <c r="C16" s="57" t="s">
        <v>105</v>
      </c>
      <c r="D16" s="22">
        <f aca="true" t="shared" si="3" ref="D16:I16">D17</f>
        <v>19879</v>
      </c>
      <c r="E16" s="19">
        <f t="shared" si="3"/>
        <v>0</v>
      </c>
      <c r="F16" s="19">
        <f t="shared" si="3"/>
        <v>0</v>
      </c>
      <c r="G16" s="19">
        <f t="shared" si="3"/>
        <v>0</v>
      </c>
      <c r="H16" s="19">
        <f t="shared" si="3"/>
        <v>0</v>
      </c>
      <c r="I16" s="19">
        <f t="shared" si="3"/>
        <v>0</v>
      </c>
    </row>
    <row r="17" spans="2:9" ht="15" customHeight="1">
      <c r="B17" s="56" t="s">
        <v>22</v>
      </c>
      <c r="C17" s="57" t="s">
        <v>107</v>
      </c>
      <c r="D17" s="22">
        <f aca="true" t="shared" si="4" ref="D17:I17">SUM(D18:D18)</f>
        <v>19879</v>
      </c>
      <c r="E17" s="19">
        <f t="shared" si="4"/>
        <v>0</v>
      </c>
      <c r="F17" s="19">
        <f t="shared" si="4"/>
        <v>0</v>
      </c>
      <c r="G17" s="19">
        <f t="shared" si="4"/>
        <v>0</v>
      </c>
      <c r="H17" s="19">
        <f t="shared" si="4"/>
        <v>0</v>
      </c>
      <c r="I17" s="19">
        <f t="shared" si="4"/>
        <v>0</v>
      </c>
    </row>
    <row r="18" spans="2:10" ht="15" customHeight="1">
      <c r="B18" s="56"/>
      <c r="C18" s="57" t="s">
        <v>108</v>
      </c>
      <c r="D18" s="22">
        <v>19879</v>
      </c>
      <c r="E18" s="18"/>
      <c r="F18" s="18"/>
      <c r="G18" s="18"/>
      <c r="H18" s="18"/>
      <c r="I18" s="18"/>
      <c r="J18" s="67"/>
    </row>
    <row r="19" spans="2:9" ht="15" customHeight="1">
      <c r="B19" s="56" t="s">
        <v>37</v>
      </c>
      <c r="C19" s="57" t="s">
        <v>13</v>
      </c>
      <c r="D19" s="22">
        <f aca="true" t="shared" si="5" ref="D19:I19">D20+D32</f>
        <v>19445</v>
      </c>
      <c r="E19" s="19">
        <f t="shared" si="5"/>
        <v>8081</v>
      </c>
      <c r="F19" s="19">
        <f t="shared" si="5"/>
        <v>2741</v>
      </c>
      <c r="G19" s="19">
        <f t="shared" si="5"/>
        <v>1356</v>
      </c>
      <c r="H19" s="19">
        <f t="shared" si="5"/>
        <v>0</v>
      </c>
      <c r="I19" s="19">
        <f t="shared" si="5"/>
        <v>6299</v>
      </c>
    </row>
    <row r="20" spans="2:9" ht="15" customHeight="1">
      <c r="B20" s="56" t="s">
        <v>22</v>
      </c>
      <c r="C20" s="57" t="s">
        <v>107</v>
      </c>
      <c r="D20" s="22">
        <f aca="true" t="shared" si="6" ref="D20:I20">SUM(D21:D31)</f>
        <v>18888</v>
      </c>
      <c r="E20" s="19">
        <f t="shared" si="6"/>
        <v>8081</v>
      </c>
      <c r="F20" s="19">
        <f t="shared" si="6"/>
        <v>2741</v>
      </c>
      <c r="G20" s="19">
        <f t="shared" si="6"/>
        <v>1356</v>
      </c>
      <c r="H20" s="19">
        <f t="shared" si="6"/>
        <v>0</v>
      </c>
      <c r="I20" s="19">
        <f t="shared" si="6"/>
        <v>6299</v>
      </c>
    </row>
    <row r="21" spans="2:9" ht="15" customHeight="1">
      <c r="B21" s="56"/>
      <c r="C21" s="57" t="s">
        <v>108</v>
      </c>
      <c r="D21" s="22">
        <v>0</v>
      </c>
      <c r="E21" s="18"/>
      <c r="F21" s="18"/>
      <c r="G21" s="18"/>
      <c r="H21" s="18"/>
      <c r="I21" s="18"/>
    </row>
    <row r="22" spans="2:9" ht="15" customHeight="1">
      <c r="B22" s="56"/>
      <c r="C22" s="57" t="s">
        <v>109</v>
      </c>
      <c r="D22" s="22"/>
      <c r="E22" s="22"/>
      <c r="F22" s="22"/>
      <c r="G22" s="22"/>
      <c r="H22" s="22"/>
      <c r="I22" s="22"/>
    </row>
    <row r="23" spans="2:9" ht="15" customHeight="1">
      <c r="B23" s="56"/>
      <c r="C23" s="57" t="s">
        <v>110</v>
      </c>
      <c r="D23" s="22"/>
      <c r="E23" s="22"/>
      <c r="F23" s="22"/>
      <c r="G23" s="22"/>
      <c r="H23" s="22"/>
      <c r="I23" s="22"/>
    </row>
    <row r="24" spans="2:9" ht="15" customHeight="1">
      <c r="B24" s="56"/>
      <c r="C24" s="57" t="s">
        <v>114</v>
      </c>
      <c r="D24" s="22"/>
      <c r="E24" s="22"/>
      <c r="F24" s="22"/>
      <c r="G24" s="22"/>
      <c r="H24" s="22"/>
      <c r="I24" s="22"/>
    </row>
    <row r="25" spans="2:10" ht="15" customHeight="1">
      <c r="B25" s="56"/>
      <c r="C25" s="57" t="s">
        <v>115</v>
      </c>
      <c r="D25" s="22">
        <v>10015</v>
      </c>
      <c r="E25" s="18">
        <v>5918</v>
      </c>
      <c r="F25" s="18">
        <v>2741</v>
      </c>
      <c r="G25" s="18">
        <v>1356</v>
      </c>
      <c r="H25" s="18"/>
      <c r="I25" s="18"/>
      <c r="J25" s="67"/>
    </row>
    <row r="26" spans="2:9" ht="15" customHeight="1">
      <c r="B26" s="56"/>
      <c r="C26" s="57" t="s">
        <v>116</v>
      </c>
      <c r="D26" s="22"/>
      <c r="E26" s="22"/>
      <c r="F26" s="22"/>
      <c r="G26" s="22"/>
      <c r="H26" s="22"/>
      <c r="I26" s="22"/>
    </row>
    <row r="27" spans="2:9" ht="15" customHeight="1">
      <c r="B27" s="56"/>
      <c r="C27" s="57" t="s">
        <v>117</v>
      </c>
      <c r="D27" s="22"/>
      <c r="E27" s="22"/>
      <c r="F27" s="22"/>
      <c r="G27" s="22"/>
      <c r="H27" s="22"/>
      <c r="I27" s="22"/>
    </row>
    <row r="28" spans="2:9" ht="15" customHeight="1">
      <c r="B28" s="56"/>
      <c r="C28" s="57" t="s">
        <v>118</v>
      </c>
      <c r="D28" s="22"/>
      <c r="E28" s="22"/>
      <c r="F28" s="22"/>
      <c r="G28" s="22"/>
      <c r="H28" s="22"/>
      <c r="I28" s="22"/>
    </row>
    <row r="29" spans="2:10" ht="15" customHeight="1">
      <c r="B29" s="56"/>
      <c r="C29" s="57" t="s">
        <v>119</v>
      </c>
      <c r="D29" s="22">
        <v>8462</v>
      </c>
      <c r="E29" s="22">
        <v>2163</v>
      </c>
      <c r="F29" s="22"/>
      <c r="G29" s="22"/>
      <c r="H29" s="22"/>
      <c r="I29" s="22">
        <f>267+491+779+2053+216+322+331+1804+36</f>
        <v>6299</v>
      </c>
      <c r="J29" s="67"/>
    </row>
    <row r="30" spans="2:9" ht="15" customHeight="1">
      <c r="B30" s="56"/>
      <c r="C30" s="57" t="s">
        <v>120</v>
      </c>
      <c r="D30" s="22"/>
      <c r="E30" s="22"/>
      <c r="F30" s="22"/>
      <c r="G30" s="22"/>
      <c r="H30" s="22"/>
      <c r="I30" s="22"/>
    </row>
    <row r="31" spans="2:9" ht="15" customHeight="1">
      <c r="B31" s="56"/>
      <c r="C31" s="57" t="s">
        <v>121</v>
      </c>
      <c r="D31" s="22">
        <v>411</v>
      </c>
      <c r="E31" s="22"/>
      <c r="F31" s="22"/>
      <c r="G31" s="22"/>
      <c r="H31" s="22"/>
      <c r="I31" s="22"/>
    </row>
    <row r="32" spans="2:9" ht="15" customHeight="1">
      <c r="B32" s="74" t="s">
        <v>24</v>
      </c>
      <c r="C32" s="75" t="s">
        <v>14</v>
      </c>
      <c r="D32" s="76">
        <v>557</v>
      </c>
      <c r="E32" s="76"/>
      <c r="F32" s="76"/>
      <c r="G32" s="76"/>
      <c r="H32" s="76"/>
      <c r="I32" s="76"/>
    </row>
    <row r="33" ht="77.25" customHeight="1">
      <c r="D33" s="43"/>
    </row>
    <row r="34" ht="15" customHeight="1">
      <c r="D34" s="43"/>
    </row>
    <row r="35" ht="15" customHeight="1">
      <c r="D35" s="43"/>
    </row>
    <row r="36" ht="15" customHeight="1">
      <c r="D36" s="43"/>
    </row>
    <row r="37" ht="15" customHeight="1">
      <c r="D37" s="43"/>
    </row>
    <row r="38" ht="15" customHeight="1">
      <c r="D38" s="43"/>
    </row>
    <row r="39" ht="15" customHeight="1">
      <c r="D39" s="43"/>
    </row>
    <row r="40" ht="15" customHeight="1">
      <c r="D40" s="43"/>
    </row>
  </sheetData>
  <mergeCells count="2">
    <mergeCell ref="E3:I3"/>
    <mergeCell ref="E14:I14"/>
  </mergeCells>
  <printOptions/>
  <pageMargins left="0.46" right="0.41" top="0.6" bottom="1" header="0.5" footer="0.5"/>
  <pageSetup blackAndWhite="1"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cp:keywords/>
  <dc:description/>
  <cp:lastModifiedBy>Szpital</cp:lastModifiedBy>
  <cp:lastPrinted>2006-10-30T09:58:52Z</cp:lastPrinted>
  <dcterms:created xsi:type="dcterms:W3CDTF">2006-02-23T10:09:33Z</dcterms:created>
  <dcterms:modified xsi:type="dcterms:W3CDTF">2006-11-07T10:09:25Z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